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cticalfarmers-my.sharepoint.com/personal/rebecca_clay_practicalfarmers_org/Documents/z. hide/Desktop/ex rot econ tools/Hybrid rye blog/"/>
    </mc:Choice>
  </mc:AlternateContent>
  <xr:revisionPtr revIDLastSave="0" documentId="8_{CB0E32A9-511F-49F2-A465-2AA06144D097}" xr6:coauthVersionLast="47" xr6:coauthVersionMax="47" xr10:uidLastSave="{00000000-0000-0000-0000-000000000000}"/>
  <bookViews>
    <workbookView xWindow="-108" yWindow="-108" windowWidth="23256" windowHeight="12456" xr2:uid="{04DB740F-0710-4A79-BD8E-2274CA5A1E3D}"/>
  </bookViews>
  <sheets>
    <sheet name="Rotation Summary" sheetId="5" r:id="rId1"/>
    <sheet name="Crop Budgets" sheetId="1" r:id="rId2"/>
    <sheet name="Machinery Operations" sheetId="2" r:id="rId3"/>
  </sheets>
  <definedNames>
    <definedName name="_xlnm.Print_Area" localSheetId="1">'Crop Budgets'!$A$2:$AA$42</definedName>
    <definedName name="_xlnm.Print_Area" localSheetId="2">'Machinery Operations'!$A$4:$K$73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9" i="2" l="1"/>
  <c r="O67" i="2"/>
  <c r="U31" i="1"/>
  <c r="U49" i="1"/>
  <c r="U52" i="1"/>
  <c r="R49" i="1"/>
  <c r="R51" i="1"/>
  <c r="R52" i="1"/>
  <c r="O51" i="1"/>
  <c r="O52" i="1"/>
  <c r="O49" i="1"/>
  <c r="L52" i="1"/>
  <c r="L51" i="1"/>
  <c r="L49" i="1"/>
  <c r="I49" i="1"/>
  <c r="I52" i="1"/>
  <c r="F52" i="1"/>
  <c r="F51" i="1"/>
  <c r="F49" i="1"/>
  <c r="D71" i="1" l="1"/>
  <c r="I5" i="2"/>
  <c r="A76" i="1"/>
  <c r="D75" i="1" l="1"/>
  <c r="A75" i="1"/>
  <c r="D76" i="1"/>
  <c r="D4" i="2"/>
  <c r="D81" i="1" l="1" a="1"/>
  <c r="D81" i="1" s="1"/>
  <c r="D80" i="1" a="1"/>
  <c r="D80" i="1" s="1"/>
  <c r="D79" i="1" a="1"/>
  <c r="D79" i="1" s="1"/>
  <c r="D78" i="1" a="1"/>
  <c r="D78" i="1" s="1"/>
  <c r="C76" i="1"/>
  <c r="AA63" i="1"/>
  <c r="AA62" i="1"/>
  <c r="AA61" i="1"/>
  <c r="AA60" i="1"/>
  <c r="AA59" i="1"/>
  <c r="AA58" i="1"/>
  <c r="AA57" i="1"/>
  <c r="AA56" i="1"/>
  <c r="X63" i="1"/>
  <c r="X62" i="1"/>
  <c r="X61" i="1"/>
  <c r="X60" i="1"/>
  <c r="X59" i="1"/>
  <c r="X58" i="1"/>
  <c r="X57" i="1"/>
  <c r="X56" i="1"/>
  <c r="U63" i="1"/>
  <c r="U62" i="1"/>
  <c r="U61" i="1"/>
  <c r="U60" i="1"/>
  <c r="U59" i="1"/>
  <c r="U58" i="1"/>
  <c r="U57" i="1"/>
  <c r="U56" i="1"/>
  <c r="R63" i="1"/>
  <c r="R62" i="1"/>
  <c r="R61" i="1"/>
  <c r="R60" i="1"/>
  <c r="R59" i="1"/>
  <c r="R58" i="1"/>
  <c r="R57" i="1"/>
  <c r="R56" i="1"/>
  <c r="O63" i="1"/>
  <c r="O62" i="1"/>
  <c r="O61" i="1"/>
  <c r="O60" i="1"/>
  <c r="O59" i="1"/>
  <c r="O58" i="1"/>
  <c r="O57" i="1"/>
  <c r="O56" i="1"/>
  <c r="L63" i="1"/>
  <c r="L62" i="1"/>
  <c r="L61" i="1"/>
  <c r="L60" i="1"/>
  <c r="L59" i="1"/>
  <c r="L58" i="1"/>
  <c r="L57" i="1"/>
  <c r="L56" i="1"/>
  <c r="I63" i="1"/>
  <c r="I62" i="1"/>
  <c r="I61" i="1"/>
  <c r="I60" i="1"/>
  <c r="I59" i="1"/>
  <c r="I58" i="1"/>
  <c r="I57" i="1"/>
  <c r="I56" i="1"/>
  <c r="F63" i="1"/>
  <c r="F62" i="1"/>
  <c r="F61" i="1"/>
  <c r="F60" i="1"/>
  <c r="F59" i="1"/>
  <c r="F58" i="1"/>
  <c r="F57" i="1"/>
  <c r="F56" i="1"/>
  <c r="AA33" i="1"/>
  <c r="X33" i="1"/>
  <c r="U33" i="1"/>
  <c r="R33" i="1"/>
  <c r="O33" i="1"/>
  <c r="L33" i="1"/>
  <c r="I33" i="1"/>
  <c r="F33" i="1"/>
  <c r="AA26" i="1"/>
  <c r="X26" i="1"/>
  <c r="U26" i="1"/>
  <c r="R26" i="1"/>
  <c r="O26" i="1"/>
  <c r="L26" i="1"/>
  <c r="I26" i="1"/>
  <c r="F26" i="1"/>
  <c r="K65" i="2"/>
  <c r="J65" i="2"/>
  <c r="I65" i="2"/>
  <c r="H65" i="2"/>
  <c r="G65" i="2"/>
  <c r="F65" i="2"/>
  <c r="E65" i="2"/>
  <c r="D65" i="2"/>
  <c r="K55" i="2"/>
  <c r="J55" i="2"/>
  <c r="I55" i="2"/>
  <c r="H55" i="2"/>
  <c r="G55" i="2"/>
  <c r="F55" i="2"/>
  <c r="E55" i="2"/>
  <c r="D55" i="2"/>
  <c r="AA54" i="1"/>
  <c r="X54" i="1"/>
  <c r="U54" i="1"/>
  <c r="R54" i="1"/>
  <c r="O54" i="1"/>
  <c r="L54" i="1"/>
  <c r="I54" i="1"/>
  <c r="F54" i="1"/>
  <c r="AA11" i="1"/>
  <c r="X11" i="1"/>
  <c r="U11" i="1"/>
  <c r="R11" i="1"/>
  <c r="O11" i="1"/>
  <c r="L11" i="1"/>
  <c r="I11" i="1"/>
  <c r="F11" i="1"/>
  <c r="AA10" i="1"/>
  <c r="X10" i="1"/>
  <c r="U10" i="1"/>
  <c r="R10" i="1"/>
  <c r="O10" i="1"/>
  <c r="L10" i="1"/>
  <c r="I10" i="1"/>
  <c r="F10" i="1"/>
  <c r="AA13" i="1"/>
  <c r="AA12" i="1"/>
  <c r="AA9" i="1"/>
  <c r="AA8" i="1"/>
  <c r="AA7" i="1"/>
  <c r="X13" i="1"/>
  <c r="X12" i="1"/>
  <c r="X9" i="1"/>
  <c r="X8" i="1"/>
  <c r="X7" i="1"/>
  <c r="U13" i="1"/>
  <c r="U12" i="1"/>
  <c r="U9" i="1"/>
  <c r="U8" i="1"/>
  <c r="U7" i="1"/>
  <c r="R13" i="1"/>
  <c r="R12" i="1"/>
  <c r="R9" i="1"/>
  <c r="R8" i="1"/>
  <c r="R7" i="1"/>
  <c r="O13" i="1"/>
  <c r="O12" i="1"/>
  <c r="O9" i="1"/>
  <c r="O8" i="1"/>
  <c r="O7" i="1"/>
  <c r="L13" i="1"/>
  <c r="L12" i="1"/>
  <c r="L9" i="1"/>
  <c r="L8" i="1"/>
  <c r="L7" i="1"/>
  <c r="I13" i="1"/>
  <c r="I12" i="1"/>
  <c r="I9" i="1"/>
  <c r="I8" i="1"/>
  <c r="I7" i="1"/>
  <c r="F13" i="1"/>
  <c r="F12" i="1"/>
  <c r="F9" i="1"/>
  <c r="F8" i="1"/>
  <c r="F7" i="1"/>
  <c r="A74" i="1"/>
  <c r="U32" i="1"/>
  <c r="U30" i="1"/>
  <c r="U25" i="1"/>
  <c r="U24" i="1"/>
  <c r="U23" i="1"/>
  <c r="U22" i="1"/>
  <c r="AA53" i="1"/>
  <c r="AA52" i="1"/>
  <c r="AA51" i="1"/>
  <c r="AA50" i="1"/>
  <c r="AA49" i="1"/>
  <c r="AA48" i="1"/>
  <c r="AA47" i="1"/>
  <c r="AA46" i="1"/>
  <c r="AA45" i="1"/>
  <c r="X53" i="1"/>
  <c r="X52" i="1"/>
  <c r="X51" i="1"/>
  <c r="X50" i="1"/>
  <c r="X49" i="1"/>
  <c r="X48" i="1"/>
  <c r="X47" i="1"/>
  <c r="X46" i="1"/>
  <c r="X45" i="1"/>
  <c r="U53" i="1"/>
  <c r="U51" i="1"/>
  <c r="U50" i="1"/>
  <c r="U48" i="1"/>
  <c r="U47" i="1"/>
  <c r="U46" i="1"/>
  <c r="U45" i="1"/>
  <c r="R53" i="1"/>
  <c r="R50" i="1"/>
  <c r="R48" i="1"/>
  <c r="R47" i="1"/>
  <c r="R46" i="1"/>
  <c r="R45" i="1"/>
  <c r="O53" i="1"/>
  <c r="O50" i="1"/>
  <c r="O48" i="1"/>
  <c r="O47" i="1"/>
  <c r="O46" i="1"/>
  <c r="O45" i="1"/>
  <c r="L53" i="1"/>
  <c r="L50" i="1"/>
  <c r="L48" i="1"/>
  <c r="L47" i="1"/>
  <c r="L46" i="1"/>
  <c r="L45" i="1"/>
  <c r="I53" i="1"/>
  <c r="I51" i="1"/>
  <c r="I50" i="1"/>
  <c r="I48" i="1"/>
  <c r="I47" i="1"/>
  <c r="I46" i="1"/>
  <c r="I45" i="1"/>
  <c r="F53" i="1"/>
  <c r="F50" i="1"/>
  <c r="F48" i="1"/>
  <c r="F47" i="1"/>
  <c r="F46" i="1"/>
  <c r="F45" i="1"/>
  <c r="D74" i="1"/>
  <c r="D73" i="1"/>
  <c r="D72" i="1"/>
  <c r="D70" i="1"/>
  <c r="D69" i="1"/>
  <c r="K5" i="2"/>
  <c r="J5" i="2"/>
  <c r="H5" i="2"/>
  <c r="G5" i="2"/>
  <c r="F5" i="2"/>
  <c r="E5" i="2"/>
  <c r="D5" i="2"/>
  <c r="I4" i="2"/>
  <c r="AA22" i="1"/>
  <c r="X22" i="1"/>
  <c r="R22" i="1"/>
  <c r="O22" i="1"/>
  <c r="L22" i="1"/>
  <c r="I22" i="1"/>
  <c r="F22" i="1"/>
  <c r="AA25" i="1"/>
  <c r="AA24" i="1"/>
  <c r="AA23" i="1"/>
  <c r="X25" i="1"/>
  <c r="X24" i="1"/>
  <c r="X23" i="1"/>
  <c r="R25" i="1"/>
  <c r="R24" i="1"/>
  <c r="R23" i="1"/>
  <c r="O25" i="1"/>
  <c r="O24" i="1"/>
  <c r="O23" i="1"/>
  <c r="L25" i="1"/>
  <c r="L24" i="1"/>
  <c r="L23" i="1"/>
  <c r="I25" i="1"/>
  <c r="I24" i="1"/>
  <c r="I23" i="1"/>
  <c r="F25" i="1"/>
  <c r="F24" i="1"/>
  <c r="F23" i="1"/>
  <c r="AA32" i="1"/>
  <c r="AA31" i="1"/>
  <c r="AA30" i="1"/>
  <c r="X32" i="1"/>
  <c r="X31" i="1"/>
  <c r="X30" i="1"/>
  <c r="R32" i="1"/>
  <c r="R31" i="1"/>
  <c r="R30" i="1"/>
  <c r="O32" i="1"/>
  <c r="O31" i="1"/>
  <c r="O30" i="1"/>
  <c r="L32" i="1"/>
  <c r="L31" i="1"/>
  <c r="L30" i="1"/>
  <c r="I32" i="1"/>
  <c r="I31" i="1"/>
  <c r="I30" i="1"/>
  <c r="F32" i="1"/>
  <c r="F31" i="1"/>
  <c r="F30" i="1"/>
  <c r="K4" i="2"/>
  <c r="J4" i="2"/>
  <c r="A72" i="1"/>
  <c r="A73" i="1"/>
  <c r="A71" i="1"/>
  <c r="A70" i="1"/>
  <c r="A69" i="1"/>
  <c r="H4" i="2"/>
  <c r="G4" i="2"/>
  <c r="F4" i="2"/>
  <c r="I38" i="1" l="1"/>
  <c r="C48" i="5"/>
  <c r="F37" i="5"/>
  <c r="D48" i="5"/>
  <c r="G48" i="5"/>
  <c r="E31" i="5"/>
  <c r="B48" i="5"/>
  <c r="E42" i="5"/>
  <c r="D37" i="5"/>
  <c r="E37" i="5"/>
  <c r="C37" i="5"/>
  <c r="G37" i="5"/>
  <c r="F48" i="5"/>
  <c r="G31" i="5"/>
  <c r="F31" i="5"/>
  <c r="E48" i="5"/>
  <c r="D31" i="5"/>
  <c r="K73" i="2"/>
  <c r="AA40" i="1" s="1"/>
  <c r="H73" i="2"/>
  <c r="R40" i="1" s="1"/>
  <c r="G73" i="2"/>
  <c r="O40" i="1" s="1"/>
  <c r="D73" i="2"/>
  <c r="J73" i="2"/>
  <c r="X40" i="1" s="1"/>
  <c r="F73" i="2"/>
  <c r="E73" i="2"/>
  <c r="I73" i="2"/>
  <c r="U40" i="1" s="1"/>
  <c r="AA16" i="1"/>
  <c r="L16" i="1"/>
  <c r="R64" i="1"/>
  <c r="R16" i="1"/>
  <c r="O16" i="1"/>
  <c r="X16" i="1"/>
  <c r="U16" i="1"/>
  <c r="I16" i="1"/>
  <c r="F16" i="1"/>
  <c r="F64" i="1"/>
  <c r="AA64" i="1"/>
  <c r="I64" i="1"/>
  <c r="L64" i="1"/>
  <c r="X64" i="1"/>
  <c r="O64" i="1"/>
  <c r="U64" i="1"/>
  <c r="E4" i="2"/>
  <c r="H48" i="5" l="1"/>
  <c r="O27" i="1"/>
  <c r="O38" i="1" s="1"/>
  <c r="R27" i="1"/>
  <c r="R38" i="1" s="1"/>
  <c r="X27" i="1"/>
  <c r="X38" i="1" s="1"/>
  <c r="X42" i="1" s="1"/>
  <c r="X17" i="1" s="1"/>
  <c r="X18" i="1" s="1"/>
  <c r="C75" i="1" s="1"/>
  <c r="L27" i="1"/>
  <c r="L38" i="1" s="1"/>
  <c r="U27" i="1"/>
  <c r="U38" i="1" s="1"/>
  <c r="F27" i="1"/>
  <c r="F38" i="1" s="1"/>
  <c r="I27" i="1"/>
  <c r="AA27" i="1"/>
  <c r="AA38" i="1" s="1"/>
  <c r="AA42" i="1" s="1"/>
  <c r="AA17" i="1" s="1"/>
  <c r="AA18" i="1" s="1"/>
  <c r="U42" i="1" l="1"/>
  <c r="U17" i="1" s="1"/>
  <c r="U18" i="1" s="1"/>
  <c r="C74" i="1" s="1"/>
  <c r="R42" i="1"/>
  <c r="R17" i="1" s="1"/>
  <c r="R18" i="1" s="1"/>
  <c r="O42" i="1"/>
  <c r="O17" i="1" s="1"/>
  <c r="O18" i="1" s="1"/>
  <c r="F40" i="1"/>
  <c r="I40" i="1"/>
  <c r="L40" i="1"/>
  <c r="L42" i="1" l="1"/>
  <c r="L17" i="1" s="1"/>
  <c r="L18" i="1" s="1"/>
  <c r="C73" i="1"/>
  <c r="D42" i="5" s="1"/>
  <c r="C72" i="1"/>
  <c r="F42" i="1"/>
  <c r="F17" i="1" s="1"/>
  <c r="F18" i="1" s="1"/>
  <c r="I42" i="1"/>
  <c r="I17" i="1" s="1"/>
  <c r="I18" i="1" s="1"/>
  <c r="C71" i="1" l="1"/>
  <c r="B37" i="5" s="1"/>
  <c r="H37" i="5" s="1"/>
  <c r="C69" i="1" l="1"/>
  <c r="C70" i="1"/>
  <c r="C31" i="5" s="1"/>
  <c r="C42" i="5" l="1"/>
  <c r="B42" i="5"/>
  <c r="B31" i="5"/>
  <c r="H31" i="5" s="1"/>
  <c r="G42" i="5"/>
  <c r="F42" i="5"/>
  <c r="H42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<sst xmlns="http://schemas.openxmlformats.org/spreadsheetml/2006/main" count="383" uniqueCount="209">
  <si>
    <t>Lime</t>
  </si>
  <si>
    <t>Herbicide</t>
  </si>
  <si>
    <t>Insecticide</t>
  </si>
  <si>
    <t>Fungicide</t>
  </si>
  <si>
    <t>Crop insurance</t>
  </si>
  <si>
    <t>Miscellaneous</t>
  </si>
  <si>
    <t>Cost per Unit</t>
  </si>
  <si>
    <t>Unit</t>
  </si>
  <si>
    <t>1000 seeds</t>
  </si>
  <si>
    <t>Ton</t>
  </si>
  <si>
    <t>$/acre</t>
  </si>
  <si>
    <t>Crop Inputs</t>
  </si>
  <si>
    <t>Machinery</t>
  </si>
  <si>
    <t>Rate/acre</t>
  </si>
  <si>
    <t>Corn</t>
  </si>
  <si>
    <t>Soybeans</t>
  </si>
  <si>
    <t>Tillage</t>
  </si>
  <si>
    <t>Chisel plow</t>
  </si>
  <si>
    <t>Moldboard plow</t>
  </si>
  <si>
    <t>Disc/chisel</t>
  </si>
  <si>
    <t>Vertical till</t>
  </si>
  <si>
    <t>Strip till</t>
  </si>
  <si>
    <t>V-rip</t>
  </si>
  <si>
    <t>Tandem disk</t>
  </si>
  <si>
    <t>Harrow/drag</t>
  </si>
  <si>
    <t>Soil finisher</t>
  </si>
  <si>
    <t>Field cultivator</t>
  </si>
  <si>
    <t>Land roller</t>
  </si>
  <si>
    <t>Cultivator</t>
  </si>
  <si>
    <t>Rotary hoe</t>
  </si>
  <si>
    <t>Planting, Seeding</t>
  </si>
  <si>
    <t>Planter</t>
  </si>
  <si>
    <t>Drill</t>
  </si>
  <si>
    <t>Broadcast seeder</t>
  </si>
  <si>
    <t>Aerial seeder</t>
  </si>
  <si>
    <t>Spraying</t>
  </si>
  <si>
    <t>Ground spray</t>
  </si>
  <si>
    <t>Aerial spray</t>
  </si>
  <si>
    <t>Fertilizer Application</t>
  </si>
  <si>
    <t>Apply dry</t>
  </si>
  <si>
    <t>Apply liquid</t>
  </si>
  <si>
    <t>Apply anhydrous</t>
  </si>
  <si>
    <t>Spread lime</t>
  </si>
  <si>
    <t>Spread liquid manure</t>
  </si>
  <si>
    <t>Load, spread solid manure</t>
  </si>
  <si>
    <t>acre</t>
  </si>
  <si>
    <t>ton</t>
  </si>
  <si>
    <t>1000 gal.</t>
  </si>
  <si>
    <t>hour</t>
  </si>
  <si>
    <t>Combine corn</t>
  </si>
  <si>
    <t>Combine soybeans</t>
  </si>
  <si>
    <t>Combine small grain</t>
  </si>
  <si>
    <t>Dry corn</t>
  </si>
  <si>
    <t>Haul, grain cart</t>
  </si>
  <si>
    <t>Haul, truck to farm storage</t>
  </si>
  <si>
    <t>Haul, truck to market</t>
  </si>
  <si>
    <t>Move large bales</t>
  </si>
  <si>
    <t>Rake hay or straw</t>
  </si>
  <si>
    <t>Harvesting grain</t>
  </si>
  <si>
    <t>bushel</t>
  </si>
  <si>
    <t>bale</t>
  </si>
  <si>
    <t>Chop cornstalks</t>
  </si>
  <si>
    <t>Variable Costs</t>
  </si>
  <si>
    <t>No-till drill</t>
  </si>
  <si>
    <t>Mow-condition hay</t>
  </si>
  <si>
    <t>Expected grain yield</t>
  </si>
  <si>
    <t>Bu./acre</t>
  </si>
  <si>
    <t>Total variable costs</t>
  </si>
  <si>
    <t>Return over variable costs</t>
  </si>
  <si>
    <t>Gross income</t>
  </si>
  <si>
    <t>Cost share income</t>
  </si>
  <si>
    <t>Other income</t>
  </si>
  <si>
    <t xml:space="preserve">Year 1 </t>
  </si>
  <si>
    <t>Rotation Summary</t>
  </si>
  <si>
    <t>Year 2</t>
  </si>
  <si>
    <t>Year 3</t>
  </si>
  <si>
    <t>Year 4</t>
  </si>
  <si>
    <t>Year 5</t>
  </si>
  <si>
    <t>Year 6</t>
  </si>
  <si>
    <t>Average</t>
  </si>
  <si>
    <t>Total variable costs (from below)</t>
  </si>
  <si>
    <t>Custom hire costs (from Machinery tab)</t>
  </si>
  <si>
    <t>Expected forage yield</t>
  </si>
  <si>
    <t>bales/acre</t>
  </si>
  <si>
    <t>Harvesting hay, straw or stover</t>
  </si>
  <si>
    <t>Bale, small bales</t>
  </si>
  <si>
    <t>Bale, large bales</t>
  </si>
  <si>
    <t>Crop Name</t>
  </si>
  <si>
    <t>Summary</t>
  </si>
  <si>
    <t>Return Over</t>
  </si>
  <si>
    <t/>
  </si>
  <si>
    <t>Indicate the crop to be produced by clicking on the arrow and entering the corresponding crop name from the drop-down list.</t>
  </si>
  <si>
    <t>Return over variable costs per acre</t>
  </si>
  <si>
    <t>Times Over (enter 1,2 etc.)</t>
  </si>
  <si>
    <t>Custom Hire Rate</t>
  </si>
  <si>
    <t>Lime: years between applications</t>
  </si>
  <si>
    <t>years</t>
  </si>
  <si>
    <t>Seed corn</t>
  </si>
  <si>
    <t>Soybean seed</t>
  </si>
  <si>
    <t>Interest on preharvest input costs</t>
  </si>
  <si>
    <t>Straw</t>
  </si>
  <si>
    <t>bu.</t>
  </si>
  <si>
    <t>Total costs for machinery</t>
  </si>
  <si>
    <t>Rotation Description</t>
  </si>
  <si>
    <t>Rotation 1 description</t>
  </si>
  <si>
    <t>Rotation 2 description</t>
  </si>
  <si>
    <t>Rotation 3 description</t>
  </si>
  <si>
    <t>Rotation 4 description</t>
  </si>
  <si>
    <t>Pick rotation from drop-down list.</t>
  </si>
  <si>
    <t>Rotation Description for This  Crop</t>
  </si>
  <si>
    <t>Cover crop grazing value</t>
  </si>
  <si>
    <t>Anhydrous ammonia</t>
  </si>
  <si>
    <t>Granular urea</t>
  </si>
  <si>
    <t>UAN - 28</t>
  </si>
  <si>
    <t>UAN - 30</t>
  </si>
  <si>
    <t>UAN - 32</t>
  </si>
  <si>
    <t>Muriate of potash (0-0-60)</t>
  </si>
  <si>
    <t>Monoammonium phosphate (MAP) (11-51-0)</t>
  </si>
  <si>
    <t>Ammonium sulfate - liquid (AMS)</t>
  </si>
  <si>
    <t>Swine manure</t>
  </si>
  <si>
    <t>Poultry manure</t>
  </si>
  <si>
    <t>Fertilizer Products</t>
  </si>
  <si>
    <t>gal.</t>
  </si>
  <si>
    <t>Total fertilizer cost</t>
  </si>
  <si>
    <t>Total fertilizer cost (complete table below)</t>
  </si>
  <si>
    <t>mo. borrowed</t>
  </si>
  <si>
    <t>Interest Rate</t>
  </si>
  <si>
    <t>Yield</t>
  </si>
  <si>
    <t>Harvested forage</t>
  </si>
  <si>
    <t>Bushel</t>
  </si>
  <si>
    <t>Lbs./acre</t>
  </si>
  <si>
    <t>Diammonium phosphate (DAP) (18-46-0)</t>
  </si>
  <si>
    <t>Product Name</t>
  </si>
  <si>
    <t>tons</t>
  </si>
  <si>
    <t>Units/acre</t>
  </si>
  <si>
    <t>Cattle manure</t>
  </si>
  <si>
    <t>Dairy manure (liquid)</t>
  </si>
  <si>
    <t>Cost per Acre</t>
  </si>
  <si>
    <t>Values entered are for examples, adjust or replace values as necessary for each analysis.</t>
  </si>
  <si>
    <t>Step 3.</t>
  </si>
  <si>
    <t>Step 4.</t>
  </si>
  <si>
    <t>Step 5.</t>
  </si>
  <si>
    <t>See the most recent Estimated Costs of Crop Production for input price information.</t>
  </si>
  <si>
    <t>See the most recent Iowa Farm Custom Rate Survey for machinery custom rate information.</t>
  </si>
  <si>
    <t>Crop Rotation Analyzer</t>
  </si>
  <si>
    <t xml:space="preserve">Step 2. </t>
  </si>
  <si>
    <t>Step 1.</t>
  </si>
  <si>
    <t>Rotations to compare</t>
  </si>
  <si>
    <t>Continuous Corn</t>
  </si>
  <si>
    <t>Corn following corn</t>
  </si>
  <si>
    <t>(Edit to enter your own crop year_a)</t>
  </si>
  <si>
    <t>(Edit to enter your own crop year_b)</t>
  </si>
  <si>
    <t>Table 1. Rotations and Crop Years</t>
  </si>
  <si>
    <t>Table 2. Rotation Summary</t>
  </si>
  <si>
    <t>Soybeans following corn (two year rotation)</t>
  </si>
  <si>
    <t>Soybeans following corn (extended rotation)</t>
  </si>
  <si>
    <t>Two-Year Rotation: Corn-Soybean</t>
  </si>
  <si>
    <t>Corn following soybean (two year rotation)</t>
  </si>
  <si>
    <t>Crop years to include in rotation</t>
  </si>
  <si>
    <t>Gross Income per Acre</t>
  </si>
  <si>
    <t>Sale price per unit</t>
  </si>
  <si>
    <t>Rotation -&gt;</t>
  </si>
  <si>
    <t>Crop Year -&gt;</t>
  </si>
  <si>
    <t>Revenue/acre</t>
  </si>
  <si>
    <t>(Other product sold)</t>
  </si>
  <si>
    <t>Machinery Operations (enter values in highlighted cells)</t>
  </si>
  <si>
    <t>Crop Budgets (enter values in highlighted cells)</t>
  </si>
  <si>
    <t>(Edit to enter your own rotation)</t>
  </si>
  <si>
    <t>For estimated variable machinery costs per acre, see AgDM file A1-20, Estimated Costs of Crop Production in Iowa, page 12.</t>
  </si>
  <si>
    <t>https://www.extension.iastate.edu/agdm/crops/pdf/a1-20.pdf</t>
  </si>
  <si>
    <t>For current custom rates, see AgDM file A3-10, Iowa Farm Custom Rate Survey.</t>
  </si>
  <si>
    <t>https://www.extension.iastate.edu/agdm/crops/html/a3-10.html</t>
  </si>
  <si>
    <t>Instructions</t>
  </si>
  <si>
    <t>Confirm that the names of the crop rotations you wish to compare, and crop years you wish to compare are listed in Table 1 below. You can add a rotation or crop year to compare by typing in any of the cells.</t>
  </si>
  <si>
    <t>Compare the average returns over variable costs for each rotation in Table 2 below.</t>
  </si>
  <si>
    <t>cost/ acre</t>
  </si>
  <si>
    <t>units/acre</t>
  </si>
  <si>
    <t>cost/acre</t>
  </si>
  <si>
    <t>lbs./acre</t>
  </si>
  <si>
    <t>rate/acre</t>
  </si>
  <si>
    <t>revenue/acre</t>
  </si>
  <si>
    <t>Practical Farmers of Iowa, adapted with permission from ISU Ag Decision Maker File A1-20</t>
  </si>
  <si>
    <t>Two year: Corn - Soybean</t>
  </si>
  <si>
    <t>Use the drop-down menu to select the crop rotations you wish to compare in Table 2, and add the corresponding crop years for each rotation.</t>
  </si>
  <si>
    <t>Complete the Crop Budgets tab for each crop included in the rotations in Table 2.</t>
  </si>
  <si>
    <t>Complete the Machinery Operations tab for each crop listed in the rotations in Table 2.</t>
  </si>
  <si>
    <r>
      <rPr>
        <b/>
        <i/>
        <sz val="13"/>
        <color theme="1" tint="0.249977111117893"/>
        <rFont val="Calibri Light"/>
        <family val="2"/>
        <scheme val="major"/>
      </rPr>
      <t>Instructions</t>
    </r>
    <r>
      <rPr>
        <i/>
        <sz val="13"/>
        <color theme="1" tint="0.249977111117893"/>
        <rFont val="Calibri Light"/>
        <family val="2"/>
        <scheme val="major"/>
      </rPr>
      <t>: 1. Enter the crop year and the corresponding rotation names to be compared</t>
    </r>
  </si>
  <si>
    <r>
      <rPr>
        <b/>
        <i/>
        <sz val="13"/>
        <rFont val="Calibri Light"/>
        <family val="2"/>
        <scheme val="major"/>
      </rPr>
      <t>Instructions</t>
    </r>
    <r>
      <rPr>
        <i/>
        <sz val="13"/>
        <rFont val="Calibri Light"/>
        <family val="2"/>
        <scheme val="major"/>
      </rPr>
      <t xml:space="preserve">: In unprotected, shaded cells, enter variable machinery cost or custom rate per unit. Specify how many passes per operation per acre (1, 2). </t>
    </r>
  </si>
  <si>
    <t>Crop Year</t>
  </si>
  <si>
    <t xml:space="preserve">Use this Decision Tool to compare average returns for different crop rotations over a six-year period. </t>
  </si>
  <si>
    <t>Read the blog introducing the tool here.</t>
  </si>
  <si>
    <t xml:space="preserve">  </t>
  </si>
  <si>
    <r>
      <rPr>
        <b/>
        <i/>
        <sz val="13"/>
        <color theme="1" tint="0.249977111117893"/>
        <rFont val="Calibri Light"/>
        <family val="2"/>
        <scheme val="major"/>
      </rPr>
      <t xml:space="preserve">                      </t>
    </r>
    <r>
      <rPr>
        <i/>
        <sz val="13"/>
        <color theme="1" tint="0.249977111117893"/>
        <rFont val="Calibri Light"/>
        <family val="2"/>
        <scheme val="major"/>
      </rPr>
      <t>2. In unprotected, shaded cells, enter the unit for each product to be sold, the expected selling price per unit, and the number of units to be sold for each crop, per acre.</t>
    </r>
  </si>
  <si>
    <t>Three year: Corn- Soybean- Hybrid Rye + Red Clover</t>
  </si>
  <si>
    <t>Hybrid rye + red clover</t>
  </si>
  <si>
    <t>Hybrid rye</t>
  </si>
  <si>
    <t>1,000,000 live seeds</t>
  </si>
  <si>
    <t>lb</t>
  </si>
  <si>
    <t>Farmer custom N fertilizer (Anhydrous ammonia &amp; Liquid 32%)</t>
  </si>
  <si>
    <r>
      <t>Farmer custom P fertilizer (33.4% P</t>
    </r>
    <r>
      <rPr>
        <vertAlign val="subscript"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>O</t>
    </r>
    <r>
      <rPr>
        <vertAlign val="subscript"/>
        <sz val="11"/>
        <color theme="1"/>
        <rFont val="Calibri Light"/>
        <family val="2"/>
        <scheme val="major"/>
      </rPr>
      <t>5</t>
    </r>
    <r>
      <rPr>
        <sz val="11"/>
        <color theme="1"/>
        <rFont val="Calibri Light"/>
        <family val="2"/>
        <scheme val="major"/>
      </rPr>
      <t>)</t>
    </r>
  </si>
  <si>
    <r>
      <t>Custom N-P</t>
    </r>
    <r>
      <rPr>
        <vertAlign val="subscript"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>O</t>
    </r>
    <r>
      <rPr>
        <vertAlign val="subscript"/>
        <sz val="11"/>
        <color theme="1"/>
        <rFont val="Calibri Light"/>
        <family val="2"/>
        <scheme val="major"/>
      </rPr>
      <t>5</t>
    </r>
    <r>
      <rPr>
        <sz val="11"/>
        <color theme="1"/>
        <rFont val="Calibri Light"/>
        <family val="2"/>
        <scheme val="major"/>
      </rPr>
      <t>-K</t>
    </r>
    <r>
      <rPr>
        <vertAlign val="subscript"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>O blend</t>
    </r>
  </si>
  <si>
    <t>lb N</t>
  </si>
  <si>
    <t xml:space="preserve">lb </t>
  </si>
  <si>
    <t>Corn following hybrid rye + clover</t>
  </si>
  <si>
    <t>x</t>
  </si>
  <si>
    <t>Hybrid rye seed</t>
  </si>
  <si>
    <t>Mow hay or straw</t>
  </si>
  <si>
    <t>Cover crop seed (clover, underseeded into rye)</t>
  </si>
  <si>
    <t>Cover crop seed (OP cereal rye seed)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</si>
</sst>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  <numFmt numFmtId="167" formatCode="#,##0.0_);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u val="singleAccounting"/>
      <sz val="11"/>
      <color theme="1"/>
      <name val="Calibri Light"/>
      <family val="2"/>
      <scheme val="major"/>
    </font>
    <font>
      <sz val="25"/>
      <color theme="0"/>
      <name val="Calibri Light"/>
      <family val="2"/>
      <scheme val="major"/>
    </font>
    <font>
      <sz val="20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i/>
      <sz val="13"/>
      <color theme="1" tint="0.249977111117893"/>
      <name val="Calibri Light"/>
      <family val="2"/>
      <scheme val="major"/>
    </font>
    <font>
      <b/>
      <i/>
      <sz val="13"/>
      <color theme="1" tint="0.249977111117893"/>
      <name val="Calibri Light"/>
      <family val="2"/>
      <scheme val="major"/>
    </font>
    <font>
      <sz val="13"/>
      <color theme="1"/>
      <name val="Calibri Light"/>
      <family val="2"/>
      <scheme val="major"/>
    </font>
    <font>
      <i/>
      <sz val="13"/>
      <name val="Calibri Light"/>
      <family val="2"/>
      <scheme val="major"/>
    </font>
    <font>
      <b/>
      <i/>
      <sz val="13"/>
      <name val="Calibri Light"/>
      <family val="2"/>
      <scheme val="major"/>
    </font>
    <font>
      <vertAlign val="subscript"/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4">
    <xf numFmtId="0" fontId="0" fillId="0" borderId="0" xfId="0"/>
    <xf numFmtId="0" fontId="7" fillId="6" borderId="36" xfId="0" applyFont="1" applyFill="1" applyBorder="1" applyProtection="1">
      <protection locked="0"/>
    </xf>
    <xf numFmtId="0" fontId="5" fillId="0" borderId="0" xfId="0" applyFont="1" applyProtection="1">
      <protection locked="0"/>
    </xf>
    <xf numFmtId="44" fontId="7" fillId="0" borderId="15" xfId="0" applyNumberFormat="1" applyFont="1" applyBorder="1" applyAlignment="1" applyProtection="1">
      <alignment horizontal="center"/>
      <protection locked="0"/>
    </xf>
    <xf numFmtId="0" fontId="7" fillId="6" borderId="15" xfId="0" applyFont="1" applyFill="1" applyBorder="1" applyProtection="1">
      <protection locked="0"/>
    </xf>
    <xf numFmtId="44" fontId="7" fillId="0" borderId="6" xfId="0" applyNumberFormat="1" applyFont="1" applyBorder="1" applyProtection="1">
      <protection locked="0"/>
    </xf>
    <xf numFmtId="44" fontId="11" fillId="0" borderId="6" xfId="0" applyNumberFormat="1" applyFont="1" applyBorder="1" applyProtection="1">
      <protection locked="0"/>
    </xf>
    <xf numFmtId="44" fontId="7" fillId="0" borderId="9" xfId="0" applyNumberFormat="1" applyFont="1" applyBorder="1" applyProtection="1">
      <protection locked="0"/>
    </xf>
    <xf numFmtId="0" fontId="12" fillId="8" borderId="0" xfId="0" applyFont="1" applyFill="1"/>
    <xf numFmtId="0" fontId="13" fillId="8" borderId="0" xfId="0" applyFont="1" applyFill="1"/>
    <xf numFmtId="0" fontId="18" fillId="8" borderId="0" xfId="0" applyFont="1" applyFill="1"/>
    <xf numFmtId="0" fontId="14" fillId="8" borderId="0" xfId="0" applyFont="1" applyFill="1"/>
    <xf numFmtId="0" fontId="8" fillId="0" borderId="0" xfId="0" applyFont="1"/>
    <xf numFmtId="0" fontId="7" fillId="0" borderId="0" xfId="0" applyFont="1"/>
    <xf numFmtId="0" fontId="15" fillId="0" borderId="0" xfId="4" applyFont="1" applyProtection="1"/>
    <xf numFmtId="0" fontId="16" fillId="0" borderId="0" xfId="0" applyFont="1"/>
    <xf numFmtId="0" fontId="5" fillId="0" borderId="0" xfId="0" applyFont="1"/>
    <xf numFmtId="0" fontId="8" fillId="0" borderId="0" xfId="0" applyFont="1" applyAlignment="1">
      <alignment horizontal="center" vertical="top"/>
    </xf>
    <xf numFmtId="0" fontId="9" fillId="8" borderId="0" xfId="0" applyFont="1" applyFill="1"/>
    <xf numFmtId="0" fontId="6" fillId="0" borderId="0" xfId="0" applyFont="1"/>
    <xf numFmtId="0" fontId="4" fillId="0" borderId="30" xfId="0" applyFont="1" applyBorder="1"/>
    <xf numFmtId="0" fontId="4" fillId="0" borderId="11" xfId="0" applyFont="1" applyBorder="1"/>
    <xf numFmtId="0" fontId="4" fillId="0" borderId="12" xfId="0" applyFont="1" applyBorder="1"/>
    <xf numFmtId="0" fontId="7" fillId="0" borderId="19" xfId="0" applyFont="1" applyBorder="1"/>
    <xf numFmtId="0" fontId="7" fillId="0" borderId="1" xfId="0" applyFont="1" applyBorder="1"/>
    <xf numFmtId="0" fontId="7" fillId="0" borderId="15" xfId="0" applyFont="1" applyBorder="1"/>
    <xf numFmtId="0" fontId="4" fillId="0" borderId="29" xfId="0" applyFont="1" applyBorder="1"/>
    <xf numFmtId="44" fontId="4" fillId="0" borderId="0" xfId="0" applyNumberFormat="1" applyFont="1"/>
    <xf numFmtId="0" fontId="13" fillId="8" borderId="0" xfId="0" applyFont="1" applyFill="1" applyProtection="1">
      <protection locked="0"/>
    </xf>
    <xf numFmtId="0" fontId="14" fillId="8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7" fillId="0" borderId="19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17" fillId="2" borderId="19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0" borderId="15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7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7" borderId="0" xfId="0" applyFont="1" applyFill="1" applyAlignment="1" applyProtection="1">
      <alignment wrapText="1"/>
      <protection locked="0"/>
    </xf>
    <xf numFmtId="0" fontId="7" fillId="7" borderId="0" xfId="0" applyFont="1" applyFill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41" xfId="0" applyFont="1" applyBorder="1" applyAlignment="1" applyProtection="1">
      <alignment horizontal="center" wrapText="1"/>
      <protection locked="0"/>
    </xf>
    <xf numFmtId="0" fontId="7" fillId="0" borderId="5" xfId="0" applyFont="1" applyBorder="1" applyProtection="1">
      <protection locked="0"/>
    </xf>
    <xf numFmtId="44" fontId="7" fillId="6" borderId="18" xfId="2" applyFont="1" applyFill="1" applyBorder="1" applyProtection="1">
      <protection locked="0"/>
    </xf>
    <xf numFmtId="0" fontId="7" fillId="6" borderId="19" xfId="0" applyFont="1" applyFill="1" applyBorder="1" applyProtection="1">
      <protection locked="0"/>
    </xf>
    <xf numFmtId="44" fontId="7" fillId="6" borderId="36" xfId="2" applyFont="1" applyFill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44" fontId="7" fillId="6" borderId="10" xfId="2" applyFont="1" applyFill="1" applyBorder="1" applyProtection="1">
      <protection locked="0"/>
    </xf>
    <xf numFmtId="44" fontId="7" fillId="0" borderId="0" xfId="2" applyFont="1" applyFill="1" applyBorder="1" applyProtection="1">
      <protection locked="0"/>
    </xf>
    <xf numFmtId="0" fontId="7" fillId="6" borderId="1" xfId="0" applyFont="1" applyFill="1" applyBorder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0" borderId="37" xfId="0" applyFont="1" applyBorder="1" applyProtection="1">
      <protection locked="0"/>
    </xf>
    <xf numFmtId="0" fontId="7" fillId="0" borderId="0" xfId="0" quotePrefix="1" applyFont="1" applyAlignment="1" applyProtection="1">
      <alignment horizontal="right"/>
      <protection locked="0"/>
    </xf>
    <xf numFmtId="44" fontId="7" fillId="0" borderId="0" xfId="2" applyFont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4" fontId="7" fillId="6" borderId="1" xfId="2" applyFont="1" applyFill="1" applyBorder="1" applyProtection="1">
      <protection locked="0"/>
    </xf>
    <xf numFmtId="164" fontId="7" fillId="6" borderId="19" xfId="1" applyNumberFormat="1" applyFont="1" applyFill="1" applyBorder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" xfId="2" applyFont="1" applyFill="1" applyBorder="1" applyProtection="1">
      <protection locked="0"/>
    </xf>
    <xf numFmtId="164" fontId="7" fillId="0" borderId="19" xfId="1" applyNumberFormat="1" applyFont="1" applyFill="1" applyBorder="1" applyProtection="1">
      <protection locked="0"/>
    </xf>
    <xf numFmtId="164" fontId="7" fillId="6" borderId="1" xfId="1" applyNumberFormat="1" applyFont="1" applyFill="1" applyBorder="1" applyProtection="1">
      <protection locked="0"/>
    </xf>
    <xf numFmtId="164" fontId="7" fillId="0" borderId="1" xfId="1" applyNumberFormat="1" applyFont="1" applyFill="1" applyBorder="1" applyProtection="1">
      <protection locked="0"/>
    </xf>
    <xf numFmtId="43" fontId="7" fillId="6" borderId="19" xfId="1" applyFont="1" applyFill="1" applyBorder="1" applyProtection="1">
      <protection locked="0"/>
    </xf>
    <xf numFmtId="0" fontId="7" fillId="6" borderId="27" xfId="0" applyFont="1" applyFill="1" applyBorder="1" applyProtection="1">
      <protection locked="0"/>
    </xf>
    <xf numFmtId="164" fontId="7" fillId="0" borderId="27" xfId="1" applyNumberFormat="1" applyFont="1" applyFill="1" applyBorder="1" applyProtection="1">
      <protection locked="0"/>
    </xf>
    <xf numFmtId="44" fontId="7" fillId="0" borderId="1" xfId="2" applyFont="1" applyBorder="1" applyProtection="1">
      <protection locked="0"/>
    </xf>
    <xf numFmtId="44" fontId="7" fillId="0" borderId="0" xfId="2" applyFont="1" applyBorder="1" applyProtection="1">
      <protection locked="0"/>
    </xf>
    <xf numFmtId="164" fontId="7" fillId="0" borderId="5" xfId="1" applyNumberFormat="1" applyFont="1" applyBorder="1" applyProtection="1">
      <protection locked="0"/>
    </xf>
    <xf numFmtId="44" fontId="7" fillId="6" borderId="15" xfId="0" applyNumberFormat="1" applyFont="1" applyFill="1" applyBorder="1" applyProtection="1">
      <protection locked="0"/>
    </xf>
    <xf numFmtId="43" fontId="7" fillId="0" borderId="5" xfId="1" applyFont="1" applyBorder="1" applyProtection="1">
      <protection locked="0"/>
    </xf>
    <xf numFmtId="44" fontId="7" fillId="0" borderId="0" xfId="2" applyFont="1" applyBorder="1" applyAlignment="1" applyProtection="1">
      <alignment horizontal="center"/>
      <protection locked="0"/>
    </xf>
    <xf numFmtId="165" fontId="7" fillId="6" borderId="1" xfId="3" applyNumberFormat="1" applyFont="1" applyFill="1" applyBorder="1" applyProtection="1">
      <protection locked="0"/>
    </xf>
    <xf numFmtId="44" fontId="7" fillId="6" borderId="9" xfId="0" applyNumberFormat="1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44" fontId="7" fillId="6" borderId="34" xfId="2" applyFont="1" applyFill="1" applyBorder="1" applyProtection="1"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6" borderId="2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44" fontId="4" fillId="0" borderId="6" xfId="0" applyNumberFormat="1" applyFont="1" applyBorder="1" applyAlignment="1" applyProtection="1">
      <alignment horizontal="center"/>
      <protection locked="0"/>
    </xf>
    <xf numFmtId="44" fontId="7" fillId="6" borderId="33" xfId="2" applyFont="1" applyFill="1" applyBorder="1" applyProtection="1"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6" borderId="29" xfId="0" applyFont="1" applyFill="1" applyBorder="1" applyProtection="1">
      <protection locked="0"/>
    </xf>
    <xf numFmtId="44" fontId="7" fillId="0" borderId="21" xfId="2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19" fillId="0" borderId="0" xfId="0" applyFont="1"/>
    <xf numFmtId="0" fontId="21" fillId="0" borderId="0" xfId="0" applyFont="1"/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44" fontId="7" fillId="0" borderId="15" xfId="0" applyNumberFormat="1" applyFont="1" applyBorder="1" applyAlignment="1">
      <alignment horizontal="center"/>
    </xf>
    <xf numFmtId="0" fontId="7" fillId="6" borderId="15" xfId="0" applyFont="1" applyFill="1" applyBorder="1"/>
    <xf numFmtId="44" fontId="7" fillId="0" borderId="6" xfId="0" applyNumberFormat="1" applyFont="1" applyBorder="1"/>
    <xf numFmtId="44" fontId="11" fillId="0" borderId="6" xfId="0" applyNumberFormat="1" applyFont="1" applyBorder="1"/>
    <xf numFmtId="44" fontId="7" fillId="0" borderId="9" xfId="0" applyNumberFormat="1" applyFont="1" applyBorder="1"/>
    <xf numFmtId="0" fontId="7" fillId="0" borderId="6" xfId="0" applyFont="1" applyBorder="1"/>
    <xf numFmtId="0" fontId="4" fillId="0" borderId="4" xfId="0" applyFont="1" applyBorder="1" applyAlignment="1">
      <alignment horizontal="center"/>
    </xf>
    <xf numFmtId="44" fontId="7" fillId="6" borderId="15" xfId="0" applyNumberFormat="1" applyFont="1" applyFill="1" applyBorder="1"/>
    <xf numFmtId="0" fontId="4" fillId="0" borderId="12" xfId="0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7" fillId="0" borderId="21" xfId="2" applyFont="1" applyBorder="1" applyProtection="1"/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0" xfId="0" applyFont="1" applyFill="1" applyAlignment="1">
      <alignment horizontal="left" wrapText="1"/>
    </xf>
    <xf numFmtId="0" fontId="4" fillId="0" borderId="2" xfId="0" applyFont="1" applyBorder="1"/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5" xfId="0" applyFont="1" applyBorder="1"/>
    <xf numFmtId="0" fontId="7" fillId="0" borderId="5" xfId="0" applyFont="1" applyBorder="1" applyAlignment="1">
      <alignment horizontal="right"/>
    </xf>
    <xf numFmtId="0" fontId="7" fillId="0" borderId="0" xfId="0" applyFont="1" applyAlignment="1">
      <alignment horizontal="right"/>
    </xf>
    <xf numFmtId="44" fontId="7" fillId="0" borderId="0" xfId="0" applyNumberFormat="1" applyFont="1"/>
    <xf numFmtId="0" fontId="16" fillId="0" borderId="7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44" fontId="16" fillId="0" borderId="8" xfId="0" applyNumberFormat="1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0" xfId="0" applyFont="1" applyAlignment="1">
      <alignment horizontal="right"/>
    </xf>
    <xf numFmtId="0" fontId="7" fillId="0" borderId="29" xfId="0" applyFont="1" applyBorder="1"/>
    <xf numFmtId="0" fontId="7" fillId="0" borderId="33" xfId="0" applyFont="1" applyBorder="1"/>
    <xf numFmtId="0" fontId="7" fillId="0" borderId="33" xfId="0" applyFont="1" applyBorder="1" applyAlignment="1">
      <alignment horizontal="center"/>
    </xf>
    <xf numFmtId="44" fontId="7" fillId="0" borderId="33" xfId="2" applyFont="1" applyBorder="1" applyAlignment="1" applyProtection="1">
      <alignment horizontal="center"/>
    </xf>
    <xf numFmtId="44" fontId="7" fillId="0" borderId="16" xfId="2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0" fillId="0" borderId="0" xfId="4" applyFont="1" applyProtection="1"/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22" fillId="0" borderId="0" xfId="0" applyFont="1" applyAlignment="1" applyProtection="1">
      <alignment horizontal="left" inden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4" fillId="0" borderId="19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7" fillId="6" borderId="15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10" fillId="0" borderId="0" xfId="4" applyFont="1" applyProtection="1">
      <protection locked="0"/>
    </xf>
    <xf numFmtId="0" fontId="22" fillId="0" borderId="45" xfId="0" applyFont="1" applyBorder="1" applyAlignment="1">
      <alignment horizontal="left" indent="1"/>
    </xf>
    <xf numFmtId="0" fontId="7" fillId="6" borderId="19" xfId="0" applyFont="1" applyFill="1" applyBorder="1" applyAlignment="1" applyProtection="1">
      <alignment horizontal="center"/>
      <protection locked="0"/>
    </xf>
    <xf numFmtId="0" fontId="15" fillId="0" borderId="0" xfId="4" applyFont="1" applyAlignment="1" applyProtection="1">
      <protection locked="0"/>
    </xf>
    <xf numFmtId="44" fontId="4" fillId="0" borderId="33" xfId="0" applyNumberFormat="1" applyFont="1" applyBorder="1"/>
    <xf numFmtId="166" fontId="4" fillId="0" borderId="9" xfId="0" applyNumberFormat="1" applyFont="1" applyBorder="1"/>
    <xf numFmtId="44" fontId="4" fillId="0" borderId="16" xfId="0" applyNumberFormat="1" applyFont="1" applyBorder="1"/>
    <xf numFmtId="0" fontId="4" fillId="0" borderId="9" xfId="0" applyFont="1" applyBorder="1"/>
    <xf numFmtId="0" fontId="7" fillId="7" borderId="0" xfId="0" applyFont="1" applyFill="1" applyAlignment="1" applyProtection="1">
      <alignment horizontal="center"/>
      <protection locked="0"/>
    </xf>
    <xf numFmtId="44" fontId="7" fillId="7" borderId="0" xfId="2" applyFont="1" applyFill="1" applyBorder="1" applyProtection="1">
      <protection locked="0"/>
    </xf>
    <xf numFmtId="0" fontId="7" fillId="7" borderId="44" xfId="0" applyFont="1" applyFill="1" applyBorder="1" applyProtection="1">
      <protection locked="0"/>
    </xf>
    <xf numFmtId="0" fontId="4" fillId="7" borderId="44" xfId="0" applyFont="1" applyFill="1" applyBorder="1" applyAlignment="1" applyProtection="1">
      <alignment horizontal="center"/>
      <protection locked="0"/>
    </xf>
    <xf numFmtId="44" fontId="7" fillId="7" borderId="0" xfId="0" applyNumberFormat="1" applyFont="1" applyFill="1" applyProtection="1">
      <protection locked="0"/>
    </xf>
    <xf numFmtId="0" fontId="7" fillId="7" borderId="46" xfId="0" applyFont="1" applyFill="1" applyBorder="1" applyAlignment="1" applyProtection="1">
      <alignment horizontal="center"/>
      <protection locked="0"/>
    </xf>
    <xf numFmtId="0" fontId="7" fillId="7" borderId="10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7" borderId="0" xfId="0" applyFont="1" applyFill="1" applyProtection="1">
      <protection locked="0"/>
    </xf>
    <xf numFmtId="0" fontId="7" fillId="7" borderId="10" xfId="0" applyFont="1" applyFill="1" applyBorder="1" applyProtection="1">
      <protection locked="0"/>
    </xf>
    <xf numFmtId="0" fontId="7" fillId="7" borderId="44" xfId="0" applyFont="1" applyFill="1" applyBorder="1" applyAlignment="1" applyProtection="1">
      <alignment horizontal="center"/>
      <protection locked="0"/>
    </xf>
    <xf numFmtId="167" fontId="7" fillId="6" borderId="19" xfId="1" applyNumberFormat="1" applyFont="1" applyFill="1" applyBorder="1" applyProtection="1"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2" borderId="38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32" xfId="0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 applyProtection="1">
      <alignment horizontal="left"/>
      <protection locked="0"/>
    </xf>
    <xf numFmtId="0" fontId="8" fillId="3" borderId="39" xfId="0" applyFont="1" applyFill="1" applyBorder="1" applyAlignment="1" applyProtection="1">
      <alignment horizontal="left"/>
      <protection locked="0"/>
    </xf>
    <xf numFmtId="0" fontId="8" fillId="3" borderId="32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horizontal="left"/>
      <protection locked="0"/>
    </xf>
    <xf numFmtId="0" fontId="8" fillId="3" borderId="17" xfId="0" applyFont="1" applyFill="1" applyBorder="1" applyAlignment="1" applyProtection="1">
      <alignment horizontal="left"/>
      <protection locked="0"/>
    </xf>
    <xf numFmtId="0" fontId="8" fillId="3" borderId="38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15" fillId="0" borderId="0" xfId="4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7" fillId="2" borderId="37" xfId="0" applyFont="1" applyFill="1" applyBorder="1" applyAlignment="1" applyProtection="1">
      <alignment horizontal="left"/>
      <protection locked="0"/>
    </xf>
    <xf numFmtId="0" fontId="7" fillId="2" borderId="40" xfId="0" applyFont="1" applyFill="1" applyBorder="1" applyAlignment="1" applyProtection="1">
      <alignment horizontal="left"/>
      <protection locked="0"/>
    </xf>
    <xf numFmtId="0" fontId="5" fillId="2" borderId="3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15" fillId="0" borderId="0" xfId="4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5" fillId="0" borderId="0" xfId="4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8" borderId="0" xfId="0" applyFont="1" applyFill="1" applyAlignment="1">
      <alignment horizontal="left"/>
    </xf>
    <xf numFmtId="0" fontId="7" fillId="4" borderId="31" xfId="0" applyFont="1" applyFill="1" applyBorder="1" applyAlignment="1" applyProtection="1">
      <alignment horizontal="center" wrapText="1"/>
      <protection locked="0"/>
    </xf>
    <xf numFmtId="0" fontId="7" fillId="4" borderId="28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left"/>
    </xf>
    <xf numFmtId="0" fontId="7" fillId="5" borderId="22" xfId="0" applyFont="1" applyFill="1" applyBorder="1" applyAlignment="1" applyProtection="1">
      <alignment horizontal="center" wrapText="1"/>
      <protection locked="0"/>
    </xf>
    <xf numFmtId="0" fontId="7" fillId="5" borderId="23" xfId="0" applyFont="1" applyFill="1" applyBorder="1" applyAlignment="1" applyProtection="1">
      <alignment horizontal="center" wrapText="1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FFE69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225102</xdr:colOff>
      <xdr:row>11</xdr:row>
      <xdr:rowOff>249553</xdr:rowOff>
    </xdr:from>
    <xdr:to>
      <xdr:col>7</xdr:col>
      <xdr:colOff>1257300</xdr:colOff>
      <xdr:row>26</xdr:row>
      <xdr:rowOff>41713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028499-B84F-FA94-5B18-9F8B7EA6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4002" y="3792853"/>
          <a:ext cx="3032448" cy="3011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acticalfarmers.org/2024/06/comparing-the-profitability-of-corn-soybean-vs-extended-rotation-introducing-the-crop-rotation-analyzer-tool/" TargetMode="External"/><Relationship Id="rId2" Type="http://schemas.openxmlformats.org/officeDocument/2006/relationships/hyperlink" Target="https://www.extension.iastate.edu/agdm/crops/html/a3-10.html" TargetMode="External"/><Relationship Id="rId1" Type="http://schemas.openxmlformats.org/officeDocument/2006/relationships/hyperlink" Target="https://www.extension.iastate.edu/agdm/crops/html/a1-20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xtension.iastate.edu/agdm/crops/pdf/a1-20.pdf" TargetMode="External"/><Relationship Id="rId1" Type="http://schemas.openxmlformats.org/officeDocument/2006/relationships/hyperlink" Target="https://www.extension.iastate.edu/agdm/crops/html/a3-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F556-6A68-4DE5-98F4-15F50FF24AB0}">
  <dimension ref="A1:T49"/>
  <sheetViews>
    <sheetView tabSelected="1" zoomScaleNormal="100" workbookViewId="0">
      <pane ySplit="1" topLeftCell="A2" activePane="bottomLeft" state="frozen"/>
      <selection pane="bottomLeft" activeCell="K10" sqref="K10"/>
    </sheetView>
  </sheetViews>
  <sheetFormatPr defaultColWidth="8.88671875" defaultRowHeight="14.4" x14ac:dyDescent="0.3"/>
  <cols>
    <col min="1" max="1" width="35" style="30" customWidth="1"/>
    <col min="2" max="2" width="14.6640625" style="30" customWidth="1"/>
    <col min="3" max="3" width="17" style="30" customWidth="1"/>
    <col min="4" max="7" width="14.6640625" style="30" customWidth="1"/>
    <col min="8" max="8" width="19.6640625" style="30" customWidth="1"/>
    <col min="9" max="19" width="8.88671875" style="30"/>
    <col min="20" max="20" width="10.5546875" style="30" customWidth="1"/>
    <col min="21" max="16384" width="8.88671875" style="30"/>
  </cols>
  <sheetData>
    <row r="1" spans="1:20" s="28" customFormat="1" ht="32.4" x14ac:dyDescent="0.6">
      <c r="A1" s="8" t="s">
        <v>144</v>
      </c>
      <c r="B1" s="9"/>
      <c r="C1" s="9"/>
      <c r="D1" s="9"/>
      <c r="E1" s="9"/>
      <c r="F1" s="10" t="s">
        <v>181</v>
      </c>
      <c r="G1" s="11"/>
      <c r="H1" s="29"/>
      <c r="I1" s="29"/>
      <c r="J1" s="29"/>
      <c r="K1" s="29"/>
      <c r="L1" s="29"/>
      <c r="M1" s="29"/>
      <c r="N1" s="29"/>
      <c r="O1" s="29"/>
    </row>
    <row r="2" spans="1:20" ht="15.6" x14ac:dyDescent="0.3">
      <c r="A2" s="221" t="s">
        <v>189</v>
      </c>
      <c r="B2" s="221"/>
      <c r="C2" s="221"/>
      <c r="D2" s="221"/>
      <c r="E2" s="221"/>
      <c r="F2" s="222" t="s">
        <v>190</v>
      </c>
      <c r="G2" s="222"/>
      <c r="H2" s="222"/>
    </row>
    <row r="3" spans="1:20" ht="15.6" x14ac:dyDescent="0.3">
      <c r="A3" s="12" t="s">
        <v>138</v>
      </c>
      <c r="B3" s="12"/>
      <c r="C3" s="12"/>
      <c r="D3" s="12"/>
      <c r="E3" s="12"/>
      <c r="F3" s="12"/>
      <c r="G3" s="12"/>
      <c r="H3" s="30" t="s">
        <v>191</v>
      </c>
    </row>
    <row r="4" spans="1:20" ht="15.6" x14ac:dyDescent="0.3">
      <c r="A4" s="220" t="s">
        <v>142</v>
      </c>
      <c r="B4" s="220"/>
      <c r="C4" s="220"/>
      <c r="D4" s="220"/>
      <c r="E4" s="12"/>
      <c r="F4" s="12" t="s">
        <v>191</v>
      </c>
      <c r="G4" s="12"/>
    </row>
    <row r="5" spans="1:20" ht="15.6" x14ac:dyDescent="0.3">
      <c r="A5" s="178" t="s">
        <v>143</v>
      </c>
      <c r="B5" s="178"/>
      <c r="C5" s="178"/>
      <c r="D5" s="178"/>
      <c r="E5" s="12"/>
      <c r="F5" s="12"/>
      <c r="G5" s="12"/>
      <c r="T5" s="31"/>
    </row>
    <row r="6" spans="1:20" ht="15.6" x14ac:dyDescent="0.3">
      <c r="A6" s="14"/>
      <c r="B6" s="12"/>
      <c r="C6" s="12"/>
      <c r="D6" s="12"/>
      <c r="E6" s="12"/>
      <c r="F6" s="12"/>
      <c r="G6" s="12"/>
      <c r="T6" s="31"/>
    </row>
    <row r="7" spans="1:20" ht="15.6" x14ac:dyDescent="0.3">
      <c r="A7" s="16" t="s">
        <v>172</v>
      </c>
      <c r="B7" s="12"/>
      <c r="C7" s="12"/>
      <c r="D7" s="12"/>
      <c r="E7" s="12"/>
      <c r="F7" s="12"/>
      <c r="G7" s="12"/>
      <c r="T7" s="31"/>
    </row>
    <row r="8" spans="1:20" s="32" customFormat="1" ht="54.6" customHeight="1" x14ac:dyDescent="0.3">
      <c r="A8" s="17" t="s">
        <v>146</v>
      </c>
      <c r="B8" s="223" t="s">
        <v>173</v>
      </c>
      <c r="C8" s="223"/>
      <c r="D8" s="223"/>
      <c r="E8" s="223"/>
      <c r="F8" s="223"/>
      <c r="G8" s="223"/>
      <c r="T8" s="33"/>
    </row>
    <row r="9" spans="1:20" ht="39.6" customHeight="1" x14ac:dyDescent="0.3">
      <c r="A9" s="17" t="s">
        <v>145</v>
      </c>
      <c r="B9" s="223" t="s">
        <v>183</v>
      </c>
      <c r="C9" s="223"/>
      <c r="D9" s="223"/>
      <c r="E9" s="223"/>
      <c r="F9" s="223"/>
      <c r="G9" s="223"/>
      <c r="T9" s="31"/>
    </row>
    <row r="10" spans="1:20" s="34" customFormat="1" ht="28.2" customHeight="1" x14ac:dyDescent="0.3">
      <c r="A10" s="17" t="s">
        <v>139</v>
      </c>
      <c r="B10" s="211" t="s">
        <v>184</v>
      </c>
      <c r="C10" s="211"/>
      <c r="D10" s="211"/>
      <c r="E10" s="211"/>
      <c r="F10" s="211"/>
      <c r="G10" s="211"/>
      <c r="T10" s="35"/>
    </row>
    <row r="11" spans="1:20" ht="29.4" customHeight="1" x14ac:dyDescent="0.3">
      <c r="A11" s="17" t="s">
        <v>140</v>
      </c>
      <c r="B11" s="211" t="s">
        <v>185</v>
      </c>
      <c r="C11" s="211"/>
      <c r="D11" s="211"/>
      <c r="E11" s="211"/>
      <c r="F11" s="211"/>
      <c r="G11" s="211"/>
      <c r="T11" s="31"/>
    </row>
    <row r="12" spans="1:20" ht="29.4" customHeight="1" x14ac:dyDescent="0.3">
      <c r="A12" s="17" t="s">
        <v>141</v>
      </c>
      <c r="B12" s="212" t="s">
        <v>174</v>
      </c>
      <c r="C12" s="212"/>
      <c r="D12" s="212"/>
      <c r="E12" s="212"/>
      <c r="F12" s="212"/>
      <c r="G12" s="212"/>
      <c r="T12" s="31"/>
    </row>
    <row r="13" spans="1:20" ht="21" x14ac:dyDescent="0.4">
      <c r="A13" s="18" t="s">
        <v>73</v>
      </c>
      <c r="B13" s="13"/>
      <c r="C13" s="13"/>
      <c r="D13" s="13"/>
      <c r="E13" s="13"/>
      <c r="F13" s="13"/>
      <c r="G13" s="13"/>
      <c r="T13" s="31"/>
    </row>
    <row r="14" spans="1:20" x14ac:dyDescent="0.3">
      <c r="A14" s="13"/>
      <c r="B14" s="13"/>
      <c r="C14" s="13"/>
      <c r="D14" s="13"/>
      <c r="E14" s="13"/>
      <c r="F14" s="13"/>
      <c r="G14" s="13"/>
      <c r="T14" s="31"/>
    </row>
    <row r="15" spans="1:20" ht="16.2" customHeight="1" x14ac:dyDescent="0.35">
      <c r="A15" s="19" t="s">
        <v>152</v>
      </c>
      <c r="B15" s="13"/>
      <c r="C15" s="13"/>
      <c r="D15" s="13"/>
      <c r="E15" s="13"/>
      <c r="F15" s="13"/>
      <c r="G15" s="13"/>
      <c r="T15" s="31"/>
    </row>
    <row r="16" spans="1:20" ht="16.2" customHeight="1" x14ac:dyDescent="0.3">
      <c r="A16" s="215" t="s">
        <v>147</v>
      </c>
      <c r="B16" s="216"/>
      <c r="C16" s="217" t="s">
        <v>158</v>
      </c>
      <c r="D16" s="218"/>
      <c r="E16" s="219"/>
      <c r="F16" s="13"/>
      <c r="G16" s="13"/>
      <c r="T16" s="31"/>
    </row>
    <row r="17" spans="1:20" ht="16.2" customHeight="1" x14ac:dyDescent="0.3">
      <c r="A17" s="213" t="s">
        <v>182</v>
      </c>
      <c r="B17" s="214"/>
      <c r="C17" s="209" t="s">
        <v>157</v>
      </c>
      <c r="D17" s="210"/>
      <c r="E17" s="205"/>
      <c r="T17" s="31"/>
    </row>
    <row r="18" spans="1:20" ht="16.2" customHeight="1" x14ac:dyDescent="0.3">
      <c r="A18" s="200" t="s">
        <v>193</v>
      </c>
      <c r="B18" s="201"/>
      <c r="C18" s="209" t="s">
        <v>149</v>
      </c>
      <c r="D18" s="210"/>
      <c r="E18" s="205"/>
      <c r="P18" s="2"/>
      <c r="Q18" s="36"/>
      <c r="T18" s="31"/>
    </row>
    <row r="19" spans="1:20" ht="16.2" customHeight="1" x14ac:dyDescent="0.3">
      <c r="A19" s="200" t="s">
        <v>148</v>
      </c>
      <c r="B19" s="201"/>
      <c r="C19" s="209" t="s">
        <v>203</v>
      </c>
      <c r="D19" s="210"/>
      <c r="E19" s="205"/>
      <c r="P19" s="199"/>
      <c r="Q19" s="199"/>
      <c r="T19" s="31"/>
    </row>
    <row r="20" spans="1:20" ht="16.2" customHeight="1" x14ac:dyDescent="0.3">
      <c r="A20" s="200" t="s">
        <v>167</v>
      </c>
      <c r="B20" s="201"/>
      <c r="C20" s="209" t="s">
        <v>154</v>
      </c>
      <c r="D20" s="210"/>
      <c r="E20" s="205"/>
      <c r="P20" s="199"/>
      <c r="Q20" s="199"/>
      <c r="T20" s="31"/>
    </row>
    <row r="21" spans="1:20" ht="16.2" customHeight="1" x14ac:dyDescent="0.3">
      <c r="A21" s="202"/>
      <c r="B21" s="203"/>
      <c r="C21" s="209" t="s">
        <v>155</v>
      </c>
      <c r="D21" s="210"/>
      <c r="E21" s="205"/>
      <c r="T21" s="31"/>
    </row>
    <row r="22" spans="1:20" ht="16.2" customHeight="1" x14ac:dyDescent="0.3">
      <c r="B22" s="2"/>
      <c r="C22" s="204" t="s">
        <v>194</v>
      </c>
      <c r="D22" s="205"/>
      <c r="E22" s="205"/>
      <c r="T22" s="31"/>
    </row>
    <row r="23" spans="1:20" ht="16.2" customHeight="1" x14ac:dyDescent="0.3">
      <c r="B23" s="2"/>
      <c r="C23" s="204" t="s">
        <v>150</v>
      </c>
      <c r="D23" s="205"/>
      <c r="E23" s="205"/>
    </row>
    <row r="24" spans="1:20" ht="16.2" customHeight="1" x14ac:dyDescent="0.3">
      <c r="B24" s="2"/>
      <c r="C24" s="204" t="s">
        <v>151</v>
      </c>
      <c r="D24" s="205"/>
      <c r="E24" s="205"/>
    </row>
    <row r="25" spans="1:20" ht="16.2" customHeight="1" x14ac:dyDescent="0.3">
      <c r="B25" s="2"/>
      <c r="C25" s="206"/>
      <c r="D25" s="207"/>
      <c r="E25" s="208"/>
    </row>
    <row r="27" spans="1:20" s="13" customFormat="1" ht="18" thickBot="1" x14ac:dyDescent="0.4">
      <c r="A27" s="19" t="s">
        <v>153</v>
      </c>
    </row>
    <row r="28" spans="1:20" s="13" customFormat="1" x14ac:dyDescent="0.3">
      <c r="A28" s="20" t="s">
        <v>104</v>
      </c>
      <c r="B28" s="21" t="s">
        <v>72</v>
      </c>
      <c r="C28" s="21" t="s">
        <v>74</v>
      </c>
      <c r="D28" s="21" t="s">
        <v>75</v>
      </c>
      <c r="E28" s="21" t="s">
        <v>76</v>
      </c>
      <c r="F28" s="21" t="s">
        <v>77</v>
      </c>
      <c r="G28" s="21" t="s">
        <v>78</v>
      </c>
      <c r="H28" s="22" t="s">
        <v>79</v>
      </c>
    </row>
    <row r="29" spans="1:20" hidden="1" x14ac:dyDescent="0.3">
      <c r="A29" s="37" t="s">
        <v>108</v>
      </c>
      <c r="B29" s="38" t="s">
        <v>91</v>
      </c>
      <c r="C29" s="38"/>
      <c r="D29" s="38"/>
      <c r="E29" s="38"/>
      <c r="F29" s="38"/>
      <c r="G29" s="38"/>
      <c r="H29" s="39"/>
    </row>
    <row r="30" spans="1:20" s="43" customFormat="1" ht="45" customHeight="1" x14ac:dyDescent="0.3">
      <c r="A30" s="195" t="s">
        <v>182</v>
      </c>
      <c r="B30" s="41" t="s">
        <v>157</v>
      </c>
      <c r="C30" s="41" t="s">
        <v>154</v>
      </c>
      <c r="D30" s="41"/>
      <c r="E30" s="41"/>
      <c r="F30" s="41"/>
      <c r="G30" s="41"/>
      <c r="H30" s="42"/>
    </row>
    <row r="31" spans="1:20" s="13" customFormat="1" ht="15" thickBot="1" x14ac:dyDescent="0.35">
      <c r="A31" s="26" t="s">
        <v>92</v>
      </c>
      <c r="B31" s="179">
        <f>_xlfn.XLOOKUP('Rotation Summary'!B30,'Crop Budgets'!A$69:A$76,'Crop Budgets'!C$69:C$76)</f>
        <v>501.80146666666678</v>
      </c>
      <c r="C31" s="179">
        <f>_xlfn.XLOOKUP('Rotation Summary'!C30,'Crop Budgets'!A$69:A$76,'Crop Budgets'!C$69:C$76)</f>
        <v>305.08999999999997</v>
      </c>
      <c r="D31" s="179">
        <f>_xlfn.XLOOKUP('Rotation Summary'!D30,'Crop Budgets'!A$69:A$81,'Crop Budgets'!C$69:C$81)</f>
        <v>0</v>
      </c>
      <c r="E31" s="179">
        <f>_xlfn.XLOOKUP('Rotation Summary'!E30,'Crop Budgets'!A$69:A$81,'Crop Budgets'!C$69:C$81)</f>
        <v>0</v>
      </c>
      <c r="F31" s="179">
        <f>_xlfn.XLOOKUP('Rotation Summary'!F30,'Crop Budgets'!A$69:A$81,'Crop Budgets'!C$69:C$81)</f>
        <v>0</v>
      </c>
      <c r="G31" s="179">
        <f>_xlfn.XLOOKUP('Rotation Summary'!G30,'Crop Budgets'!A$69:A$81,'Crop Budgets'!C$69:C$81)</f>
        <v>0</v>
      </c>
      <c r="H31" s="180">
        <f>IF(SUM(B31:G31)&gt;0,SUM(B31:G31)/COUNTIF(B31:G31,"&gt;0"),0)</f>
        <v>403.44573333333335</v>
      </c>
    </row>
    <row r="32" spans="1:20" ht="10.5" customHeight="1" thickBot="1" x14ac:dyDescent="0.35">
      <c r="A32" s="44"/>
      <c r="B32" s="44"/>
      <c r="C32" s="44"/>
      <c r="D32" s="44"/>
      <c r="E32" s="44"/>
      <c r="F32" s="44"/>
      <c r="G32" s="44"/>
      <c r="H32" s="44"/>
    </row>
    <row r="33" spans="1:9" ht="15" hidden="1" thickBot="1" x14ac:dyDescent="0.35">
      <c r="A33" s="44"/>
      <c r="B33" s="44"/>
      <c r="C33" s="44"/>
      <c r="D33" s="44"/>
      <c r="E33" s="44"/>
      <c r="F33" s="44"/>
      <c r="G33" s="44"/>
      <c r="H33" s="44"/>
    </row>
    <row r="34" spans="1:9" s="13" customFormat="1" x14ac:dyDescent="0.3">
      <c r="A34" s="20" t="s">
        <v>105</v>
      </c>
      <c r="B34" s="21" t="s">
        <v>72</v>
      </c>
      <c r="C34" s="21" t="s">
        <v>74</v>
      </c>
      <c r="D34" s="21" t="s">
        <v>75</v>
      </c>
      <c r="E34" s="21" t="s">
        <v>76</v>
      </c>
      <c r="F34" s="21" t="s">
        <v>77</v>
      </c>
      <c r="G34" s="21" t="s">
        <v>78</v>
      </c>
      <c r="H34" s="22" t="s">
        <v>79</v>
      </c>
    </row>
    <row r="35" spans="1:9" s="13" customFormat="1" hidden="1" x14ac:dyDescent="0.3">
      <c r="A35" s="23" t="s">
        <v>108</v>
      </c>
      <c r="B35" s="24" t="s">
        <v>91</v>
      </c>
      <c r="C35" s="24"/>
      <c r="D35" s="24"/>
      <c r="E35" s="24"/>
      <c r="F35" s="24"/>
      <c r="G35" s="24"/>
      <c r="H35" s="25"/>
    </row>
    <row r="36" spans="1:9" s="198" customFormat="1" ht="41.25" customHeight="1" x14ac:dyDescent="0.3">
      <c r="A36" s="195" t="s">
        <v>148</v>
      </c>
      <c r="B36" s="196" t="s">
        <v>149</v>
      </c>
      <c r="C36" s="196"/>
      <c r="D36" s="196"/>
      <c r="E36" s="196"/>
      <c r="F36" s="196"/>
      <c r="G36" s="196"/>
      <c r="H36" s="197"/>
    </row>
    <row r="37" spans="1:9" s="13" customFormat="1" ht="15" thickBot="1" x14ac:dyDescent="0.35">
      <c r="A37" s="26" t="s">
        <v>92</v>
      </c>
      <c r="B37" s="179">
        <f>_xlfn.XLOOKUP('Rotation Summary'!B36,'Crop Budgets'!A$69:A$76,'Crop Budgets'!C$69:C$76)</f>
        <v>352.36896666666667</v>
      </c>
      <c r="C37" s="179">
        <f>_xlfn.XLOOKUP('Rotation Summary'!C36,'Crop Budgets'!A$69:A$81,'Crop Budgets'!C$69:C$81)</f>
        <v>0</v>
      </c>
      <c r="D37" s="179">
        <f>_xlfn.XLOOKUP('Rotation Summary'!D325,'Crop Budgets'!A$69:A$81,'Crop Budgets'!C$69:C$81)</f>
        <v>0</v>
      </c>
      <c r="E37" s="179">
        <f>_xlfn.XLOOKUP('Rotation Summary'!E36,'Crop Budgets'!A$69:A$77,'Crop Budgets'!C$69:C$77)</f>
        <v>0</v>
      </c>
      <c r="F37" s="179">
        <f>_xlfn.XLOOKUP('Rotation Summary'!F36,'Crop Budgets'!A$69:A$77,'Crop Budgets'!C$69:C$77)</f>
        <v>0</v>
      </c>
      <c r="G37" s="179">
        <f>_xlfn.XLOOKUP('Rotation Summary'!G36,'Crop Budgets'!A$69:A$77,'Crop Budgets'!C$69:C$77)</f>
        <v>0</v>
      </c>
      <c r="H37" s="181">
        <f>IF(SUM(B37:G37)&gt;0,SUM(B37:G37)/COUNTIF(B37:G37,"&gt;0"),0)</f>
        <v>352.36896666666667</v>
      </c>
    </row>
    <row r="38" spans="1:9" ht="9.75" customHeight="1" thickBot="1" x14ac:dyDescent="0.35">
      <c r="A38" s="44"/>
      <c r="B38" s="44"/>
      <c r="C38" s="44"/>
      <c r="D38" s="44"/>
      <c r="E38" s="44"/>
      <c r="F38" s="44"/>
      <c r="G38" s="44"/>
      <c r="H38" s="44"/>
    </row>
    <row r="39" spans="1:9" ht="15" hidden="1" thickBot="1" x14ac:dyDescent="0.35">
      <c r="A39" s="44"/>
      <c r="B39" s="44"/>
      <c r="C39" s="44"/>
      <c r="D39" s="44"/>
      <c r="E39" s="44"/>
      <c r="F39" s="44"/>
      <c r="G39" s="44"/>
      <c r="H39" s="44"/>
    </row>
    <row r="40" spans="1:9" s="13" customFormat="1" x14ac:dyDescent="0.3">
      <c r="A40" s="20" t="s">
        <v>106</v>
      </c>
      <c r="B40" s="21" t="s">
        <v>72</v>
      </c>
      <c r="C40" s="21" t="s">
        <v>74</v>
      </c>
      <c r="D40" s="21" t="s">
        <v>75</v>
      </c>
      <c r="E40" s="21" t="s">
        <v>76</v>
      </c>
      <c r="F40" s="21" t="s">
        <v>77</v>
      </c>
      <c r="G40" s="21" t="s">
        <v>78</v>
      </c>
      <c r="H40" s="22" t="s">
        <v>79</v>
      </c>
    </row>
    <row r="41" spans="1:9" s="43" customFormat="1" ht="60" customHeight="1" x14ac:dyDescent="0.3">
      <c r="A41" s="195" t="s">
        <v>193</v>
      </c>
      <c r="B41" s="41" t="s">
        <v>203</v>
      </c>
      <c r="C41" s="41" t="s">
        <v>155</v>
      </c>
      <c r="D41" s="41" t="s">
        <v>194</v>
      </c>
      <c r="E41" s="41"/>
      <c r="F41" s="41"/>
      <c r="G41" s="41"/>
      <c r="H41" s="42"/>
    </row>
    <row r="42" spans="1:9" s="13" customFormat="1" ht="15" thickBot="1" x14ac:dyDescent="0.35">
      <c r="A42" s="26" t="s">
        <v>92</v>
      </c>
      <c r="B42" s="179">
        <f>_xlfn.XLOOKUP('Rotation Summary'!B41,'Crop Budgets'!A$69:A$76,'Crop Budgets'!C$69:C$76)</f>
        <v>578.70073333333335</v>
      </c>
      <c r="C42" s="179">
        <f>_xlfn.XLOOKUP('Rotation Summary'!C41,'Crop Budgets'!A$69:A$76,'Crop Budgets'!C$69:C$76)</f>
        <v>354.79700000000008</v>
      </c>
      <c r="D42" s="179">
        <f>_xlfn.XLOOKUP('Rotation Summary'!D41,'Crop Budgets'!A$69:A$76,'Crop Budgets'!C$69:C$76)</f>
        <v>292.42993333333328</v>
      </c>
      <c r="E42" s="179">
        <f>_xlfn.XLOOKUP('Rotation Summary'!E41,'Crop Budgets'!A$69:A$81,'Crop Budgets'!C$69:C$81)</f>
        <v>0</v>
      </c>
      <c r="F42" s="179">
        <f>_xlfn.XLOOKUP('Rotation Summary'!F41,'Crop Budgets'!C$69:C$81,'Crop Budgets'!E$69:E$81)</f>
        <v>0</v>
      </c>
      <c r="G42" s="179">
        <f>_xlfn.XLOOKUP('Rotation Summary'!G41,'Crop Budgets'!C$69:C$81,'Crop Budgets'!E$69:E$81)</f>
        <v>0</v>
      </c>
      <c r="H42" s="181">
        <f>IF(SUM(B42:G42)&gt;0,SUM(B42:G42)/COUNTIF(B42:G42,"&gt;0"),0)</f>
        <v>408.64255555555559</v>
      </c>
      <c r="I42" s="27"/>
    </row>
    <row r="43" spans="1:9" x14ac:dyDescent="0.3">
      <c r="A43" s="44"/>
      <c r="B43" s="44"/>
      <c r="C43" s="44"/>
      <c r="D43" s="44"/>
      <c r="E43" s="44"/>
      <c r="F43" s="44"/>
      <c r="G43" s="44"/>
      <c r="H43" s="44"/>
    </row>
    <row r="44" spans="1:9" x14ac:dyDescent="0.3">
      <c r="A44" s="44"/>
      <c r="B44" s="44"/>
      <c r="C44" s="44"/>
      <c r="D44" s="44"/>
      <c r="E44" s="44"/>
      <c r="F44" s="44"/>
      <c r="G44" s="44"/>
      <c r="H44" s="44"/>
    </row>
    <row r="45" spans="1:9" s="13" customFormat="1" hidden="1" x14ac:dyDescent="0.3">
      <c r="A45" s="20" t="s">
        <v>107</v>
      </c>
      <c r="B45" s="21" t="s">
        <v>72</v>
      </c>
      <c r="C45" s="21" t="s">
        <v>74</v>
      </c>
      <c r="D45" s="21" t="s">
        <v>75</v>
      </c>
      <c r="E45" s="21" t="s">
        <v>76</v>
      </c>
      <c r="F45" s="21" t="s">
        <v>77</v>
      </c>
      <c r="G45" s="21" t="s">
        <v>78</v>
      </c>
      <c r="H45" s="22" t="s">
        <v>79</v>
      </c>
    </row>
    <row r="46" spans="1:9" s="13" customFormat="1" hidden="1" x14ac:dyDescent="0.3">
      <c r="A46" s="23" t="s">
        <v>108</v>
      </c>
      <c r="B46" s="24" t="s">
        <v>91</v>
      </c>
      <c r="C46" s="24"/>
      <c r="D46" s="24"/>
      <c r="E46" s="24"/>
      <c r="F46" s="24"/>
      <c r="G46" s="24"/>
      <c r="H46" s="25"/>
    </row>
    <row r="47" spans="1:9" hidden="1" x14ac:dyDescent="0.3">
      <c r="A47" s="40"/>
      <c r="B47" s="41"/>
      <c r="C47" s="41"/>
      <c r="D47" s="41"/>
      <c r="E47" s="41"/>
      <c r="F47" s="41"/>
      <c r="G47" s="41"/>
      <c r="H47" s="39"/>
    </row>
    <row r="48" spans="1:9" s="13" customFormat="1" ht="15" hidden="1" thickBot="1" x14ac:dyDescent="0.35">
      <c r="A48" s="26" t="s">
        <v>92</v>
      </c>
      <c r="B48" s="179">
        <f>_xlfn.XLOOKUP('Rotation Summary'!B47,'Crop Budgets'!A$69:A$81,'Crop Budgets'!C$69:C$81)</f>
        <v>0</v>
      </c>
      <c r="C48" s="179">
        <f>_xlfn.XLOOKUP('Rotation Summary'!C47,'Crop Budgets'!A$69:A$81,'Crop Budgets'!C$69:C$81)</f>
        <v>0</v>
      </c>
      <c r="D48" s="179">
        <f>_xlfn.XLOOKUP('Rotation Summary'!D47,'Crop Budgets'!A$69:A$81,'Crop Budgets'!C$69:C$81)</f>
        <v>0</v>
      </c>
      <c r="E48" s="179">
        <f>_xlfn.XLOOKUP('Rotation Summary'!E47,'Crop Budgets'!A$69:A$81,'Crop Budgets'!C$69:C$81)</f>
        <v>0</v>
      </c>
      <c r="F48" s="179">
        <f>_xlfn.XLOOKUP('Rotation Summary'!F47,'Crop Budgets'!A$69:A$81,'Crop Budgets'!C$69:C$81)</f>
        <v>0</v>
      </c>
      <c r="G48" s="179">
        <f>_xlfn.XLOOKUP('Rotation Summary'!G47,'Crop Budgets'!A$69:A$81,'Crop Budgets'!C$69:C$81)</f>
        <v>0</v>
      </c>
      <c r="H48" s="182">
        <f>IF(SUM(B48:G48)&gt;0,SUM(B48:G48)/COUNTIF(B48:G48,"&gt;0"),0)</f>
        <v>0</v>
      </c>
    </row>
    <row r="49" hidden="1" x14ac:dyDescent="0.3"/>
  </sheetData>
  <sheetProtection selectLockedCells="1"/>
  <mergeCells count="26">
    <mergeCell ref="A4:D4"/>
    <mergeCell ref="A2:E2"/>
    <mergeCell ref="F2:H2"/>
    <mergeCell ref="B10:G10"/>
    <mergeCell ref="B8:G8"/>
    <mergeCell ref="B9:G9"/>
    <mergeCell ref="B11:G11"/>
    <mergeCell ref="B12:G12"/>
    <mergeCell ref="C21:E21"/>
    <mergeCell ref="A18:B18"/>
    <mergeCell ref="A17:B17"/>
    <mergeCell ref="A16:B16"/>
    <mergeCell ref="C17:E17"/>
    <mergeCell ref="C19:E19"/>
    <mergeCell ref="C18:E18"/>
    <mergeCell ref="C16:E16"/>
    <mergeCell ref="C22:E22"/>
    <mergeCell ref="C24:E24"/>
    <mergeCell ref="C25:E25"/>
    <mergeCell ref="C23:E23"/>
    <mergeCell ref="C20:E20"/>
    <mergeCell ref="P19:Q19"/>
    <mergeCell ref="P20:Q20"/>
    <mergeCell ref="A19:B19"/>
    <mergeCell ref="A20:B20"/>
    <mergeCell ref="A21:B21"/>
  </mergeCells>
  <phoneticPr fontId="3" type="noConversion"/>
  <dataValidations count="2">
    <dataValidation type="list" allowBlank="1" showInputMessage="1" showErrorMessage="1" sqref="A30 A36 A41 A47" xr:uid="{3EA51F4C-44EC-44F0-8586-CEACA5AFDD85}">
      <formula1>$A$17:$A$22</formula1>
    </dataValidation>
    <dataValidation type="list" allowBlank="1" showInputMessage="1" showErrorMessage="1" sqref="B30:G30 B36:G36 B41:G41 B47:G47" xr:uid="{AB16733F-9A95-48E1-8575-E4C99D137667}">
      <formula1>$C$17:$C$26</formula1>
    </dataValidation>
  </dataValidations>
  <hyperlinks>
    <hyperlink ref="A4" r:id="rId1" xr:uid="{297965C7-9FBD-4034-B16D-A5A3C387D046}"/>
    <hyperlink ref="A5" r:id="rId2" xr:uid="{0B1388A0-D2C3-4B8C-8722-6A5109B6252B}"/>
    <hyperlink ref="B10" location="'Crop Budgets'!A1" display="Complete the Crop Budgets tab for each crop included in the rotations to comparelisted above." xr:uid="{47397C12-88CE-4D77-AAFF-53937B995D8B}"/>
    <hyperlink ref="B11:G11" location="'Machinery Operations'!A1" display="Complete the Machinery Operations tab for each crop listed above." xr:uid="{61B94419-676A-4894-A043-336F4801BE9F}"/>
    <hyperlink ref="F2:H2" r:id="rId3" display="Read the blog introducing the tool here." xr:uid="{65F8506B-B0AF-464F-83A0-6C3AECD91FA4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CE77-6A4A-4F58-8493-AA59C8A119F7}">
  <sheetPr>
    <pageSetUpPr fitToPage="1"/>
  </sheetPr>
  <dimension ref="A1:AD82"/>
  <sheetViews>
    <sheetView zoomScale="110" zoomScaleNormal="110" workbookViewId="0">
      <pane xSplit="3" ySplit="5" topLeftCell="G36" activePane="bottomRight" state="frozen"/>
      <selection pane="topRight" activeCell="D1" sqref="D1"/>
      <selection pane="bottomLeft" activeCell="A4" sqref="A4"/>
      <selection pane="bottomRight" activeCell="R16" sqref="R16"/>
    </sheetView>
  </sheetViews>
  <sheetFormatPr defaultColWidth="8.88671875" defaultRowHeight="14.4" x14ac:dyDescent="0.3"/>
  <cols>
    <col min="1" max="1" width="40.6640625" style="30" customWidth="1"/>
    <col min="2" max="2" width="14" style="30" customWidth="1"/>
    <col min="3" max="3" width="14.5546875" style="30" customWidth="1"/>
    <col min="4" max="4" width="18.44140625" style="30" customWidth="1"/>
    <col min="5" max="5" width="9.6640625" style="30" customWidth="1"/>
    <col min="6" max="6" width="15.33203125" style="30" customWidth="1"/>
    <col min="7" max="7" width="3.6640625" style="30" customWidth="1"/>
    <col min="8" max="8" width="9.6640625" style="30" customWidth="1"/>
    <col min="9" max="9" width="15.33203125" style="30" customWidth="1"/>
    <col min="10" max="10" width="3.6640625" style="30" customWidth="1"/>
    <col min="11" max="11" width="9.6640625" style="30" customWidth="1"/>
    <col min="12" max="12" width="15.33203125" style="30" customWidth="1"/>
    <col min="13" max="13" width="3.6640625" style="30" customWidth="1"/>
    <col min="14" max="14" width="9.6640625" style="30" customWidth="1"/>
    <col min="15" max="15" width="15.33203125" style="30" customWidth="1"/>
    <col min="16" max="16" width="3.6640625" style="30" customWidth="1"/>
    <col min="17" max="17" width="9.6640625" style="30" customWidth="1"/>
    <col min="18" max="18" width="15.33203125" style="30" customWidth="1"/>
    <col min="19" max="19" width="3.6640625" style="30" customWidth="1"/>
    <col min="20" max="20" width="9.6640625" style="30" customWidth="1"/>
    <col min="21" max="21" width="15.33203125" style="30" customWidth="1"/>
    <col min="22" max="22" width="3.6640625" style="30" customWidth="1"/>
    <col min="23" max="23" width="9.6640625" style="30" customWidth="1"/>
    <col min="24" max="24" width="15.33203125" style="30" customWidth="1"/>
    <col min="25" max="25" width="3.6640625" style="30" customWidth="1"/>
    <col min="26" max="26" width="9.6640625" style="30" customWidth="1"/>
    <col min="27" max="27" width="15.33203125" style="30" customWidth="1"/>
    <col min="28" max="28" width="5.6640625" style="30" customWidth="1"/>
    <col min="29" max="29" width="25.6640625" style="30" customWidth="1"/>
    <col min="30" max="30" width="12.6640625" style="30" customWidth="1"/>
    <col min="31" max="31" width="45.44140625" style="30" bestFit="1" customWidth="1"/>
    <col min="32" max="16384" width="8.88671875" style="30"/>
  </cols>
  <sheetData>
    <row r="1" spans="1:30" ht="21" x14ac:dyDescent="0.4">
      <c r="A1" s="224" t="s">
        <v>166</v>
      </c>
      <c r="B1" s="224"/>
      <c r="C1" s="22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30" s="45" customFormat="1" ht="17.399999999999999" x14ac:dyDescent="0.35">
      <c r="A2" s="116" t="s">
        <v>186</v>
      </c>
      <c r="B2" s="19"/>
      <c r="C2" s="117"/>
      <c r="D2" s="117"/>
      <c r="E2" s="117"/>
      <c r="F2" s="117" t="s">
        <v>204</v>
      </c>
      <c r="G2" s="117"/>
      <c r="H2" s="117"/>
      <c r="I2" s="117" t="s">
        <v>204</v>
      </c>
      <c r="J2" s="117"/>
      <c r="K2" s="117"/>
      <c r="L2" s="117" t="s">
        <v>204</v>
      </c>
      <c r="M2" s="117"/>
      <c r="N2" s="117"/>
      <c r="O2" s="45" t="s">
        <v>204</v>
      </c>
    </row>
    <row r="3" spans="1:30" s="45" customFormat="1" ht="18" thickBot="1" x14ac:dyDescent="0.4">
      <c r="A3" s="227" t="s">
        <v>192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R3" s="45" t="s">
        <v>204</v>
      </c>
      <c r="U3" s="45" t="s">
        <v>204</v>
      </c>
    </row>
    <row r="4" spans="1:30" ht="30" customHeight="1" x14ac:dyDescent="0.3">
      <c r="C4" s="46"/>
      <c r="D4" s="118" t="s">
        <v>162</v>
      </c>
      <c r="E4" s="228" t="s">
        <v>157</v>
      </c>
      <c r="F4" s="229"/>
      <c r="G4" s="50"/>
      <c r="H4" s="228" t="s">
        <v>154</v>
      </c>
      <c r="I4" s="229"/>
      <c r="J4" s="50"/>
      <c r="K4" s="228" t="s">
        <v>149</v>
      </c>
      <c r="L4" s="229"/>
      <c r="M4" s="50"/>
      <c r="N4" s="228" t="s">
        <v>203</v>
      </c>
      <c r="O4" s="229"/>
      <c r="P4" s="50"/>
      <c r="Q4" s="228" t="s">
        <v>194</v>
      </c>
      <c r="R4" s="229"/>
      <c r="S4" s="50"/>
      <c r="T4" s="228" t="s">
        <v>155</v>
      </c>
      <c r="U4" s="229"/>
      <c r="V4" s="50"/>
      <c r="W4" s="228" t="s">
        <v>150</v>
      </c>
      <c r="X4" s="229"/>
      <c r="Y4" s="50"/>
      <c r="Z4" s="228"/>
      <c r="AA4" s="229"/>
      <c r="AB4" s="47"/>
    </row>
    <row r="5" spans="1:30" ht="34.950000000000003" customHeight="1" x14ac:dyDescent="0.3">
      <c r="C5" s="48"/>
      <c r="D5" s="119" t="s">
        <v>161</v>
      </c>
      <c r="E5" s="225" t="s">
        <v>156</v>
      </c>
      <c r="F5" s="226"/>
      <c r="G5" s="44"/>
      <c r="H5" s="225" t="s">
        <v>156</v>
      </c>
      <c r="I5" s="226"/>
      <c r="J5" s="51"/>
      <c r="K5" s="225" t="s">
        <v>148</v>
      </c>
      <c r="L5" s="226"/>
      <c r="M5" s="51"/>
      <c r="N5" s="225" t="s">
        <v>193</v>
      </c>
      <c r="O5" s="226"/>
      <c r="P5" s="51"/>
      <c r="Q5" s="225" t="s">
        <v>193</v>
      </c>
      <c r="R5" s="226"/>
      <c r="S5" s="51"/>
      <c r="T5" s="225" t="s">
        <v>193</v>
      </c>
      <c r="U5" s="226"/>
      <c r="V5" s="51"/>
      <c r="W5" s="225" t="s">
        <v>167</v>
      </c>
      <c r="X5" s="226"/>
      <c r="Y5" s="51"/>
      <c r="Z5" s="225"/>
      <c r="AA5" s="226"/>
      <c r="AB5" s="49"/>
    </row>
    <row r="6" spans="1:30" s="43" customFormat="1" ht="30" customHeight="1" x14ac:dyDescent="0.35">
      <c r="A6" s="135" t="s">
        <v>159</v>
      </c>
      <c r="B6" s="50" t="s">
        <v>132</v>
      </c>
      <c r="C6" s="51" t="s">
        <v>7</v>
      </c>
      <c r="D6" s="51" t="s">
        <v>160</v>
      </c>
      <c r="E6" s="132" t="s">
        <v>127</v>
      </c>
      <c r="F6" s="120" t="s">
        <v>163</v>
      </c>
      <c r="G6" s="50"/>
      <c r="H6" s="132" t="s">
        <v>127</v>
      </c>
      <c r="I6" s="120" t="s">
        <v>163</v>
      </c>
      <c r="J6" s="51"/>
      <c r="K6" s="132" t="s">
        <v>127</v>
      </c>
      <c r="L6" s="120" t="s">
        <v>163</v>
      </c>
      <c r="M6" s="51"/>
      <c r="N6" s="132" t="s">
        <v>127</v>
      </c>
      <c r="O6" s="120" t="s">
        <v>163</v>
      </c>
      <c r="P6" s="51"/>
      <c r="Q6" s="132" t="s">
        <v>127</v>
      </c>
      <c r="R6" s="120" t="s">
        <v>163</v>
      </c>
      <c r="S6" s="51"/>
      <c r="T6" s="132" t="s">
        <v>127</v>
      </c>
      <c r="U6" s="120" t="s">
        <v>163</v>
      </c>
      <c r="V6" s="51"/>
      <c r="W6" s="52" t="s">
        <v>127</v>
      </c>
      <c r="X6" s="53" t="s">
        <v>180</v>
      </c>
      <c r="Y6" s="51"/>
      <c r="Z6" s="52" t="s">
        <v>127</v>
      </c>
      <c r="AA6" s="53" t="s">
        <v>163</v>
      </c>
      <c r="AB6" s="49"/>
    </row>
    <row r="7" spans="1:30" x14ac:dyDescent="0.3">
      <c r="A7" s="54" t="s">
        <v>14</v>
      </c>
      <c r="C7" s="47" t="s">
        <v>129</v>
      </c>
      <c r="D7" s="55">
        <v>5</v>
      </c>
      <c r="E7" s="56">
        <v>220</v>
      </c>
      <c r="F7" s="121">
        <f>$D7*E7</f>
        <v>1100</v>
      </c>
      <c r="G7" s="183"/>
      <c r="H7" s="56"/>
      <c r="I7" s="121">
        <f>$D7*H7</f>
        <v>0</v>
      </c>
      <c r="J7" s="183"/>
      <c r="K7" s="56">
        <v>201.5</v>
      </c>
      <c r="L7" s="121">
        <f>$D7*K7</f>
        <v>1007.5</v>
      </c>
      <c r="M7" s="190"/>
      <c r="N7" s="56">
        <v>231</v>
      </c>
      <c r="O7" s="121">
        <f>$D7*N7</f>
        <v>1155</v>
      </c>
      <c r="P7" s="183"/>
      <c r="Q7" s="56"/>
      <c r="R7" s="121">
        <f>$D7*Q7</f>
        <v>0</v>
      </c>
      <c r="S7" s="183"/>
      <c r="T7" s="56"/>
      <c r="U7" s="121">
        <f>$D7*T7</f>
        <v>0</v>
      </c>
      <c r="V7" s="44"/>
      <c r="W7" s="56"/>
      <c r="X7" s="3">
        <f>$D7*W7</f>
        <v>0</v>
      </c>
      <c r="Y7" s="44"/>
      <c r="Z7" s="56"/>
      <c r="AA7" s="3">
        <f>$D7*Z7</f>
        <v>0</v>
      </c>
    </row>
    <row r="8" spans="1:30" x14ac:dyDescent="0.3">
      <c r="A8" s="54" t="s">
        <v>15</v>
      </c>
      <c r="C8" s="47" t="s">
        <v>129</v>
      </c>
      <c r="D8" s="57">
        <v>12</v>
      </c>
      <c r="E8" s="56"/>
      <c r="F8" s="121">
        <f t="shared" ref="F8:F13" si="0">$D8*E8</f>
        <v>0</v>
      </c>
      <c r="G8" s="44"/>
      <c r="H8" s="56">
        <v>60</v>
      </c>
      <c r="I8" s="121">
        <f t="shared" ref="I8:I13" si="1">$D8*H8</f>
        <v>720</v>
      </c>
      <c r="J8" s="44"/>
      <c r="K8" s="56"/>
      <c r="L8" s="121">
        <f t="shared" ref="L8:L13" si="2">$D8*K8</f>
        <v>0</v>
      </c>
      <c r="M8" s="44"/>
      <c r="N8" s="56"/>
      <c r="O8" s="121">
        <f t="shared" ref="O8:O13" si="3">$D8*N8</f>
        <v>0</v>
      </c>
      <c r="P8" s="44"/>
      <c r="Q8" s="56"/>
      <c r="R8" s="121">
        <f t="shared" ref="R8:R13" si="4">$D8*Q8</f>
        <v>0</v>
      </c>
      <c r="S8" s="44"/>
      <c r="T8" s="56">
        <v>64.2</v>
      </c>
      <c r="U8" s="121">
        <f t="shared" ref="U8:U13" si="5">$D8*T8</f>
        <v>770.40000000000009</v>
      </c>
      <c r="V8" s="44"/>
      <c r="W8" s="56"/>
      <c r="X8" s="3">
        <f t="shared" ref="X8:X13" si="6">$D8*W8</f>
        <v>0</v>
      </c>
      <c r="Y8" s="44"/>
      <c r="Z8" s="56"/>
      <c r="AA8" s="3">
        <f t="shared" ref="AA8:AA13" si="7">$D8*Z8</f>
        <v>0</v>
      </c>
    </row>
    <row r="9" spans="1:30" x14ac:dyDescent="0.3">
      <c r="A9" s="54" t="s">
        <v>195</v>
      </c>
      <c r="B9" s="58"/>
      <c r="C9" s="59" t="s">
        <v>129</v>
      </c>
      <c r="D9" s="60">
        <v>5.4</v>
      </c>
      <c r="E9" s="56"/>
      <c r="F9" s="121">
        <f t="shared" si="0"/>
        <v>0</v>
      </c>
      <c r="G9" s="184"/>
      <c r="H9" s="56"/>
      <c r="I9" s="121">
        <f t="shared" si="1"/>
        <v>0</v>
      </c>
      <c r="J9" s="184"/>
      <c r="K9" s="56"/>
      <c r="L9" s="121">
        <f t="shared" si="2"/>
        <v>0</v>
      </c>
      <c r="M9" s="191"/>
      <c r="N9" s="56"/>
      <c r="O9" s="121">
        <f t="shared" si="3"/>
        <v>0</v>
      </c>
      <c r="P9" s="184"/>
      <c r="Q9" s="56">
        <v>95</v>
      </c>
      <c r="R9" s="121">
        <f t="shared" si="4"/>
        <v>513</v>
      </c>
      <c r="S9" s="184"/>
      <c r="T9" s="56"/>
      <c r="U9" s="121">
        <f t="shared" si="5"/>
        <v>0</v>
      </c>
      <c r="V9" s="44"/>
      <c r="W9" s="56"/>
      <c r="X9" s="3">
        <f t="shared" si="6"/>
        <v>0</v>
      </c>
      <c r="Y9" s="44"/>
      <c r="Z9" s="56"/>
      <c r="AA9" s="3">
        <f t="shared" si="7"/>
        <v>0</v>
      </c>
      <c r="AB9" s="61"/>
    </row>
    <row r="10" spans="1:30" x14ac:dyDescent="0.3">
      <c r="A10" s="56" t="s">
        <v>164</v>
      </c>
      <c r="B10" s="62"/>
      <c r="C10" s="63"/>
      <c r="D10" s="60"/>
      <c r="E10" s="56"/>
      <c r="F10" s="121">
        <f t="shared" si="0"/>
        <v>0</v>
      </c>
      <c r="G10" s="184"/>
      <c r="H10" s="56"/>
      <c r="I10" s="121">
        <f t="shared" si="1"/>
        <v>0</v>
      </c>
      <c r="J10" s="184"/>
      <c r="K10" s="56"/>
      <c r="L10" s="121">
        <f t="shared" si="2"/>
        <v>0</v>
      </c>
      <c r="M10" s="191"/>
      <c r="N10" s="56"/>
      <c r="O10" s="121">
        <f t="shared" si="3"/>
        <v>0</v>
      </c>
      <c r="P10" s="184"/>
      <c r="Q10" s="56"/>
      <c r="R10" s="121">
        <f t="shared" si="4"/>
        <v>0</v>
      </c>
      <c r="S10" s="184"/>
      <c r="T10" s="56"/>
      <c r="U10" s="121">
        <f t="shared" si="5"/>
        <v>0</v>
      </c>
      <c r="V10" s="44"/>
      <c r="W10" s="56"/>
      <c r="X10" s="3">
        <f t="shared" si="6"/>
        <v>0</v>
      </c>
      <c r="Y10" s="44"/>
      <c r="Z10" s="56"/>
      <c r="AA10" s="3">
        <f t="shared" si="7"/>
        <v>0</v>
      </c>
      <c r="AB10" s="61"/>
    </row>
    <row r="11" spans="1:30" x14ac:dyDescent="0.3">
      <c r="A11" s="54" t="s">
        <v>100</v>
      </c>
      <c r="C11" s="47" t="s">
        <v>9</v>
      </c>
      <c r="D11" s="60">
        <v>120</v>
      </c>
      <c r="E11" s="56"/>
      <c r="F11" s="121">
        <f t="shared" si="0"/>
        <v>0</v>
      </c>
      <c r="G11" s="184"/>
      <c r="H11" s="56"/>
      <c r="I11" s="121">
        <f t="shared" si="1"/>
        <v>0</v>
      </c>
      <c r="J11" s="184"/>
      <c r="K11" s="56"/>
      <c r="L11" s="121">
        <f t="shared" si="2"/>
        <v>0</v>
      </c>
      <c r="M11" s="191"/>
      <c r="N11" s="56"/>
      <c r="O11" s="121">
        <f t="shared" si="3"/>
        <v>0</v>
      </c>
      <c r="P11" s="184"/>
      <c r="Q11" s="56">
        <v>1.8</v>
      </c>
      <c r="R11" s="121">
        <f t="shared" si="4"/>
        <v>216</v>
      </c>
      <c r="S11" s="184"/>
      <c r="T11" s="56"/>
      <c r="U11" s="121">
        <f t="shared" si="5"/>
        <v>0</v>
      </c>
      <c r="V11" s="44"/>
      <c r="W11" s="56"/>
      <c r="X11" s="3">
        <f t="shared" si="6"/>
        <v>0</v>
      </c>
      <c r="Y11" s="44"/>
      <c r="Z11" s="56"/>
      <c r="AA11" s="3">
        <f t="shared" si="7"/>
        <v>0</v>
      </c>
      <c r="AB11" s="61"/>
    </row>
    <row r="12" spans="1:30" x14ac:dyDescent="0.3">
      <c r="A12" s="54" t="s">
        <v>128</v>
      </c>
      <c r="B12" s="62"/>
      <c r="C12" s="47" t="s">
        <v>9</v>
      </c>
      <c r="D12" s="57"/>
      <c r="E12" s="56"/>
      <c r="F12" s="121">
        <f t="shared" si="0"/>
        <v>0</v>
      </c>
      <c r="G12" s="44"/>
      <c r="H12" s="56"/>
      <c r="I12" s="121">
        <f t="shared" si="1"/>
        <v>0</v>
      </c>
      <c r="J12" s="44"/>
      <c r="K12" s="56"/>
      <c r="L12" s="121">
        <f t="shared" si="2"/>
        <v>0</v>
      </c>
      <c r="M12" s="44"/>
      <c r="N12" s="56"/>
      <c r="O12" s="121">
        <f t="shared" si="3"/>
        <v>0</v>
      </c>
      <c r="P12" s="44"/>
      <c r="Q12" s="56"/>
      <c r="R12" s="121">
        <f t="shared" si="4"/>
        <v>0</v>
      </c>
      <c r="S12" s="44"/>
      <c r="T12" s="56"/>
      <c r="U12" s="121">
        <f t="shared" si="5"/>
        <v>0</v>
      </c>
      <c r="V12" s="44"/>
      <c r="W12" s="56"/>
      <c r="X12" s="3">
        <f t="shared" si="6"/>
        <v>0</v>
      </c>
      <c r="Y12" s="44"/>
      <c r="Z12" s="56"/>
      <c r="AA12" s="3">
        <f t="shared" si="7"/>
        <v>0</v>
      </c>
    </row>
    <row r="13" spans="1:30" x14ac:dyDescent="0.3">
      <c r="A13" s="54" t="s">
        <v>110</v>
      </c>
      <c r="B13" s="62"/>
      <c r="C13" s="47" t="s">
        <v>9</v>
      </c>
      <c r="D13" s="57"/>
      <c r="E13" s="56"/>
      <c r="F13" s="121">
        <f t="shared" si="0"/>
        <v>0</v>
      </c>
      <c r="G13" s="44"/>
      <c r="H13" s="56"/>
      <c r="I13" s="121">
        <f t="shared" si="1"/>
        <v>0</v>
      </c>
      <c r="J13" s="44"/>
      <c r="K13" s="56"/>
      <c r="L13" s="121">
        <f t="shared" si="2"/>
        <v>0</v>
      </c>
      <c r="M13" s="44"/>
      <c r="N13" s="56"/>
      <c r="O13" s="121">
        <f t="shared" si="3"/>
        <v>0</v>
      </c>
      <c r="P13" s="44"/>
      <c r="Q13" s="56"/>
      <c r="R13" s="121">
        <f t="shared" si="4"/>
        <v>0</v>
      </c>
      <c r="S13" s="44"/>
      <c r="T13" s="56"/>
      <c r="U13" s="121">
        <f t="shared" si="5"/>
        <v>0</v>
      </c>
      <c r="V13" s="44"/>
      <c r="W13" s="56"/>
      <c r="X13" s="3">
        <f t="shared" si="6"/>
        <v>0</v>
      </c>
      <c r="Y13" s="44"/>
      <c r="Z13" s="56"/>
      <c r="AA13" s="3">
        <f t="shared" si="7"/>
        <v>0</v>
      </c>
    </row>
    <row r="14" spans="1:30" x14ac:dyDescent="0.3">
      <c r="A14" s="54" t="s">
        <v>70</v>
      </c>
      <c r="C14" s="47" t="s">
        <v>10</v>
      </c>
      <c r="D14" s="64"/>
      <c r="E14" s="37"/>
      <c r="F14" s="122"/>
      <c r="G14" s="44"/>
      <c r="H14" s="37"/>
      <c r="I14" s="122"/>
      <c r="J14" s="44"/>
      <c r="K14" s="37"/>
      <c r="L14" s="122"/>
      <c r="M14" s="44"/>
      <c r="N14" s="37"/>
      <c r="O14" s="122"/>
      <c r="P14" s="44"/>
      <c r="Q14" s="37"/>
      <c r="R14" s="122"/>
      <c r="S14" s="44"/>
      <c r="T14" s="37"/>
      <c r="U14" s="122"/>
      <c r="V14" s="44"/>
      <c r="W14" s="37"/>
      <c r="X14" s="4"/>
      <c r="Y14" s="44"/>
      <c r="Z14" s="37"/>
      <c r="AA14" s="4"/>
      <c r="AC14" s="65" t="s">
        <v>90</v>
      </c>
      <c r="AD14" s="66"/>
    </row>
    <row r="15" spans="1:30" x14ac:dyDescent="0.3">
      <c r="A15" s="54" t="s">
        <v>71</v>
      </c>
      <c r="C15" s="47" t="s">
        <v>10</v>
      </c>
      <c r="E15" s="37"/>
      <c r="F15" s="122"/>
      <c r="G15" s="44"/>
      <c r="H15" s="37"/>
      <c r="I15" s="122"/>
      <c r="J15" s="44"/>
      <c r="K15" s="37"/>
      <c r="L15" s="122"/>
      <c r="M15" s="44"/>
      <c r="N15" s="37"/>
      <c r="O15" s="122"/>
      <c r="P15" s="44"/>
      <c r="Q15" s="37"/>
      <c r="R15" s="122"/>
      <c r="S15" s="44"/>
      <c r="T15" s="37"/>
      <c r="U15" s="122"/>
      <c r="V15" s="44"/>
      <c r="W15" s="37"/>
      <c r="X15" s="4"/>
      <c r="Y15" s="44"/>
      <c r="Z15" s="37"/>
      <c r="AA15" s="4"/>
    </row>
    <row r="16" spans="1:30" x14ac:dyDescent="0.3">
      <c r="A16" s="54" t="s">
        <v>69</v>
      </c>
      <c r="C16" s="47" t="s">
        <v>10</v>
      </c>
      <c r="E16" s="54"/>
      <c r="F16" s="123">
        <f>SUM(F7:F15)</f>
        <v>1100</v>
      </c>
      <c r="G16" s="44"/>
      <c r="H16" s="54"/>
      <c r="I16" s="123">
        <f>SUM(I7:I15)</f>
        <v>720</v>
      </c>
      <c r="J16" s="44"/>
      <c r="K16" s="54"/>
      <c r="L16" s="123">
        <f>SUM(L7:L15)</f>
        <v>1007.5</v>
      </c>
      <c r="M16" s="44"/>
      <c r="N16" s="54"/>
      <c r="O16" s="123">
        <f>SUM(O7:O15)</f>
        <v>1155</v>
      </c>
      <c r="P16" s="44"/>
      <c r="Q16" s="54"/>
      <c r="R16" s="123">
        <f>SUM(R7:R15)</f>
        <v>729</v>
      </c>
      <c r="S16" s="44"/>
      <c r="T16" s="54"/>
      <c r="U16" s="123">
        <f>SUM(U7:U15)</f>
        <v>770.40000000000009</v>
      </c>
      <c r="V16" s="44"/>
      <c r="W16" s="54"/>
      <c r="X16" s="5">
        <f>SUM(X7:X15)</f>
        <v>0</v>
      </c>
      <c r="Y16" s="44"/>
      <c r="Z16" s="54"/>
      <c r="AA16" s="5">
        <f>SUM(AA7:AA15)</f>
        <v>0</v>
      </c>
    </row>
    <row r="17" spans="1:28" ht="16.2" x14ac:dyDescent="0.45">
      <c r="A17" s="54" t="s">
        <v>80</v>
      </c>
      <c r="C17" s="47" t="s">
        <v>10</v>
      </c>
      <c r="E17" s="54"/>
      <c r="F17" s="124">
        <f>F42</f>
        <v>598.19853333333322</v>
      </c>
      <c r="G17" s="44"/>
      <c r="H17" s="54"/>
      <c r="I17" s="124">
        <f>I42</f>
        <v>414.91</v>
      </c>
      <c r="J17" s="44"/>
      <c r="K17" s="54"/>
      <c r="L17" s="124">
        <f>L42</f>
        <v>655.13103333333333</v>
      </c>
      <c r="M17" s="44"/>
      <c r="N17" s="54"/>
      <c r="O17" s="124">
        <f>O42</f>
        <v>576.29926666666665</v>
      </c>
      <c r="P17" s="44"/>
      <c r="Q17" s="54"/>
      <c r="R17" s="124">
        <f>R42</f>
        <v>436.57006666666672</v>
      </c>
      <c r="S17" s="44"/>
      <c r="T17" s="54"/>
      <c r="U17" s="124">
        <f>U42</f>
        <v>415.60300000000001</v>
      </c>
      <c r="V17" s="44"/>
      <c r="W17" s="54"/>
      <c r="X17" s="6">
        <f>X42</f>
        <v>0</v>
      </c>
      <c r="Y17" s="44"/>
      <c r="Z17" s="54"/>
      <c r="AA17" s="6">
        <f>AA42</f>
        <v>0</v>
      </c>
    </row>
    <row r="18" spans="1:28" ht="15" thickBot="1" x14ac:dyDescent="0.35">
      <c r="A18" s="67" t="s">
        <v>68</v>
      </c>
      <c r="B18" s="68"/>
      <c r="C18" s="69" t="s">
        <v>10</v>
      </c>
      <c r="D18" s="70"/>
      <c r="E18" s="71"/>
      <c r="F18" s="125">
        <f>F16-F17</f>
        <v>501.80146666666678</v>
      </c>
      <c r="G18" s="185"/>
      <c r="H18" s="71"/>
      <c r="I18" s="125">
        <f>I16-I17</f>
        <v>305.08999999999997</v>
      </c>
      <c r="J18" s="44"/>
      <c r="K18" s="71"/>
      <c r="L18" s="125">
        <f>L16-L17</f>
        <v>352.36896666666667</v>
      </c>
      <c r="M18" s="44"/>
      <c r="N18" s="71"/>
      <c r="O18" s="125">
        <f>O16-O17</f>
        <v>578.70073333333335</v>
      </c>
      <c r="P18" s="185"/>
      <c r="Q18" s="71"/>
      <c r="R18" s="125">
        <f>R16-R17</f>
        <v>292.42993333333328</v>
      </c>
      <c r="S18" s="44"/>
      <c r="T18" s="71"/>
      <c r="U18" s="125">
        <f>U16-U17</f>
        <v>354.79700000000008</v>
      </c>
      <c r="V18" s="44"/>
      <c r="W18" s="71"/>
      <c r="X18" s="7">
        <f>X16-X17</f>
        <v>0</v>
      </c>
      <c r="Y18" s="44"/>
      <c r="Z18" s="71"/>
      <c r="AA18" s="7">
        <f>AA16-AA17</f>
        <v>0</v>
      </c>
    </row>
    <row r="19" spans="1:28" ht="15" thickBot="1" x14ac:dyDescent="0.35">
      <c r="A19" s="72"/>
      <c r="B19" s="36"/>
      <c r="C19" s="47"/>
      <c r="E19" s="54"/>
      <c r="F19" s="123"/>
      <c r="G19" s="44"/>
      <c r="H19" s="54"/>
      <c r="I19" s="123"/>
      <c r="J19" s="185"/>
      <c r="K19" s="54"/>
      <c r="L19" s="123"/>
      <c r="M19" s="185"/>
      <c r="N19" s="54"/>
      <c r="O19" s="123"/>
      <c r="P19" s="44"/>
      <c r="Q19" s="54"/>
      <c r="R19" s="123"/>
      <c r="S19" s="185"/>
      <c r="T19" s="54"/>
      <c r="U19" s="123"/>
      <c r="V19" s="185"/>
      <c r="W19" s="54"/>
      <c r="X19" s="5"/>
      <c r="Y19" s="185"/>
      <c r="Z19" s="54"/>
      <c r="AA19" s="5"/>
    </row>
    <row r="20" spans="1:28" ht="29.4" customHeight="1" x14ac:dyDescent="0.35">
      <c r="A20" s="135" t="s">
        <v>11</v>
      </c>
      <c r="B20" s="50" t="s">
        <v>132</v>
      </c>
      <c r="C20" s="51" t="s">
        <v>6</v>
      </c>
      <c r="D20" s="51" t="s">
        <v>7</v>
      </c>
      <c r="E20" s="133" t="s">
        <v>13</v>
      </c>
      <c r="F20" s="127" t="s">
        <v>10</v>
      </c>
      <c r="G20" s="186"/>
      <c r="H20" s="133" t="s">
        <v>13</v>
      </c>
      <c r="I20" s="127" t="s">
        <v>10</v>
      </c>
      <c r="J20" s="188"/>
      <c r="K20" s="138" t="s">
        <v>13</v>
      </c>
      <c r="L20" s="127" t="s">
        <v>10</v>
      </c>
      <c r="M20" s="44"/>
      <c r="N20" s="133" t="s">
        <v>13</v>
      </c>
      <c r="O20" s="127" t="s">
        <v>10</v>
      </c>
      <c r="P20" s="186"/>
      <c r="Q20" s="74" t="s">
        <v>13</v>
      </c>
      <c r="R20" s="127" t="s">
        <v>10</v>
      </c>
      <c r="S20" s="193"/>
      <c r="T20" s="74" t="s">
        <v>13</v>
      </c>
      <c r="U20" s="127" t="s">
        <v>10</v>
      </c>
      <c r="V20" s="185"/>
      <c r="W20" s="74" t="s">
        <v>179</v>
      </c>
      <c r="X20" s="75" t="s">
        <v>10</v>
      </c>
      <c r="Y20" s="185"/>
      <c r="Z20" s="74" t="s">
        <v>13</v>
      </c>
      <c r="AA20" s="75" t="s">
        <v>10</v>
      </c>
      <c r="AB20" s="76"/>
    </row>
    <row r="21" spans="1:28" x14ac:dyDescent="0.3">
      <c r="A21" s="54"/>
      <c r="E21" s="54"/>
      <c r="F21" s="126"/>
      <c r="G21" s="44"/>
      <c r="H21" s="54"/>
      <c r="I21" s="126"/>
      <c r="J21" s="44"/>
      <c r="K21" s="54"/>
      <c r="L21" s="126"/>
      <c r="M21" s="44"/>
      <c r="N21" s="54"/>
      <c r="O21" s="126"/>
      <c r="P21" s="44"/>
      <c r="Q21" s="54"/>
      <c r="R21" s="126"/>
      <c r="S21" s="44"/>
      <c r="T21" s="54"/>
      <c r="U21" s="126"/>
      <c r="V21" s="44"/>
      <c r="W21" s="54"/>
      <c r="X21" s="73"/>
      <c r="Y21" s="44"/>
      <c r="Z21" s="54"/>
      <c r="AA21" s="73"/>
    </row>
    <row r="22" spans="1:28" x14ac:dyDescent="0.3">
      <c r="A22" s="54" t="s">
        <v>97</v>
      </c>
      <c r="C22" s="77">
        <v>3.46</v>
      </c>
      <c r="D22" s="1" t="s">
        <v>8</v>
      </c>
      <c r="E22" s="78">
        <v>34</v>
      </c>
      <c r="F22" s="123">
        <f>$C22*E22</f>
        <v>117.64</v>
      </c>
      <c r="G22" s="187"/>
      <c r="H22" s="78"/>
      <c r="I22" s="123">
        <f>$C22*H22</f>
        <v>0</v>
      </c>
      <c r="J22" s="44"/>
      <c r="K22" s="78">
        <v>34</v>
      </c>
      <c r="L22" s="123">
        <f>$C22*K22</f>
        <v>117.64</v>
      </c>
      <c r="M22" s="44"/>
      <c r="N22" s="78">
        <v>34</v>
      </c>
      <c r="O22" s="123">
        <f>$C22*N22</f>
        <v>117.64</v>
      </c>
      <c r="P22" s="187"/>
      <c r="Q22" s="78"/>
      <c r="R22" s="123">
        <f>$C22*Q22</f>
        <v>0</v>
      </c>
      <c r="S22" s="44"/>
      <c r="T22" s="78"/>
      <c r="U22" s="123">
        <f>$C22*T22</f>
        <v>0</v>
      </c>
      <c r="V22" s="44"/>
      <c r="W22" s="56"/>
      <c r="X22" s="5">
        <f>$C22*W22</f>
        <v>0</v>
      </c>
      <c r="Y22" s="44"/>
      <c r="Z22" s="56"/>
      <c r="AA22" s="5">
        <f>$C22*Z22</f>
        <v>0</v>
      </c>
      <c r="AB22" s="79"/>
    </row>
    <row r="23" spans="1:28" x14ac:dyDescent="0.3">
      <c r="A23" s="54" t="s">
        <v>98</v>
      </c>
      <c r="C23" s="77">
        <v>0.41199999999999998</v>
      </c>
      <c r="D23" s="1" t="s">
        <v>8</v>
      </c>
      <c r="E23" s="78"/>
      <c r="F23" s="123">
        <f t="shared" ref="F23:F25" si="8">$C23*E23</f>
        <v>0</v>
      </c>
      <c r="G23" s="187"/>
      <c r="H23" s="78">
        <v>135</v>
      </c>
      <c r="I23" s="123">
        <f t="shared" ref="I23:I25" si="9">$C23*H23</f>
        <v>55.62</v>
      </c>
      <c r="J23" s="44"/>
      <c r="K23" s="78"/>
      <c r="L23" s="123">
        <f t="shared" ref="L23:L25" si="10">$C23*K23</f>
        <v>0</v>
      </c>
      <c r="M23" s="44"/>
      <c r="N23" s="78"/>
      <c r="O23" s="123">
        <f t="shared" ref="O23:O25" si="11">$C23*N23</f>
        <v>0</v>
      </c>
      <c r="P23" s="187"/>
      <c r="Q23" s="78"/>
      <c r="R23" s="123">
        <f t="shared" ref="R23:R25" si="12">$C23*Q23</f>
        <v>0</v>
      </c>
      <c r="S23" s="44"/>
      <c r="T23" s="78">
        <v>135</v>
      </c>
      <c r="U23" s="123">
        <f t="shared" ref="U23:U25" si="13">$C23*T23</f>
        <v>55.62</v>
      </c>
      <c r="V23" s="44"/>
      <c r="W23" s="56"/>
      <c r="X23" s="5">
        <f t="shared" ref="X23:X25" si="14">$C23*W23</f>
        <v>0</v>
      </c>
      <c r="Y23" s="44"/>
      <c r="Z23" s="56"/>
      <c r="AA23" s="5">
        <f t="shared" ref="AA23:AA25" si="15">$C23*Z23</f>
        <v>0</v>
      </c>
      <c r="AB23" s="79"/>
    </row>
    <row r="24" spans="1:28" x14ac:dyDescent="0.3">
      <c r="A24" s="54" t="s">
        <v>205</v>
      </c>
      <c r="B24" s="62"/>
      <c r="C24" s="77">
        <v>75</v>
      </c>
      <c r="D24" s="1" t="s">
        <v>196</v>
      </c>
      <c r="E24" s="78"/>
      <c r="F24" s="123">
        <f t="shared" si="8"/>
        <v>0</v>
      </c>
      <c r="G24" s="187"/>
      <c r="H24" s="78"/>
      <c r="I24" s="123">
        <f t="shared" si="9"/>
        <v>0</v>
      </c>
      <c r="J24" s="44"/>
      <c r="K24" s="78"/>
      <c r="L24" s="123">
        <f t="shared" si="10"/>
        <v>0</v>
      </c>
      <c r="M24" s="44"/>
      <c r="N24" s="78"/>
      <c r="O24" s="123">
        <f t="shared" si="11"/>
        <v>0</v>
      </c>
      <c r="P24" s="187"/>
      <c r="Q24" s="194">
        <v>0.8</v>
      </c>
      <c r="R24" s="123">
        <f t="shared" si="12"/>
        <v>60</v>
      </c>
      <c r="S24" s="44"/>
      <c r="T24" s="78"/>
      <c r="U24" s="123">
        <f t="shared" si="13"/>
        <v>0</v>
      </c>
      <c r="V24" s="44"/>
      <c r="W24" s="56"/>
      <c r="X24" s="5">
        <f t="shared" si="14"/>
        <v>0</v>
      </c>
      <c r="Y24" s="44"/>
      <c r="Z24" s="56"/>
      <c r="AA24" s="5">
        <f t="shared" si="15"/>
        <v>0</v>
      </c>
      <c r="AB24" s="79"/>
    </row>
    <row r="25" spans="1:28" x14ac:dyDescent="0.3">
      <c r="A25" s="54" t="s">
        <v>207</v>
      </c>
      <c r="B25" s="62"/>
      <c r="C25" s="77">
        <v>3.33</v>
      </c>
      <c r="D25" s="1" t="s">
        <v>197</v>
      </c>
      <c r="E25" s="78"/>
      <c r="F25" s="123">
        <f t="shared" si="8"/>
        <v>0</v>
      </c>
      <c r="G25" s="187"/>
      <c r="H25" s="78"/>
      <c r="I25" s="123">
        <f t="shared" si="9"/>
        <v>0</v>
      </c>
      <c r="J25" s="44"/>
      <c r="K25" s="78"/>
      <c r="L25" s="123">
        <f t="shared" si="10"/>
        <v>0</v>
      </c>
      <c r="M25" s="44"/>
      <c r="N25" s="78"/>
      <c r="O25" s="123">
        <f t="shared" si="11"/>
        <v>0</v>
      </c>
      <c r="P25" s="187"/>
      <c r="Q25" s="78">
        <v>15</v>
      </c>
      <c r="R25" s="123">
        <f t="shared" si="12"/>
        <v>49.95</v>
      </c>
      <c r="S25" s="44"/>
      <c r="T25" s="78"/>
      <c r="U25" s="123">
        <f t="shared" si="13"/>
        <v>0</v>
      </c>
      <c r="V25" s="44"/>
      <c r="W25" s="78"/>
      <c r="X25" s="5">
        <f t="shared" si="14"/>
        <v>0</v>
      </c>
      <c r="Y25" s="44"/>
      <c r="Z25" s="78"/>
      <c r="AA25" s="5">
        <f t="shared" si="15"/>
        <v>0</v>
      </c>
      <c r="AB25" s="79"/>
    </row>
    <row r="26" spans="1:28" x14ac:dyDescent="0.3">
      <c r="A26" s="54" t="s">
        <v>208</v>
      </c>
      <c r="B26" s="62"/>
      <c r="C26" s="77">
        <v>12</v>
      </c>
      <c r="D26" s="1" t="s">
        <v>101</v>
      </c>
      <c r="E26" s="78"/>
      <c r="F26" s="123">
        <f t="shared" ref="F26" si="16">$C26*E26</f>
        <v>0</v>
      </c>
      <c r="G26" s="187"/>
      <c r="H26" s="78">
        <v>1</v>
      </c>
      <c r="I26" s="123">
        <f t="shared" ref="I26" si="17">$C26*H26</f>
        <v>12</v>
      </c>
      <c r="J26" s="44"/>
      <c r="K26" s="78"/>
      <c r="L26" s="123">
        <f t="shared" ref="L26" si="18">$C26*K26</f>
        <v>0</v>
      </c>
      <c r="M26" s="44"/>
      <c r="N26" s="78"/>
      <c r="O26" s="123">
        <f t="shared" ref="O26" si="19">$C26*N26</f>
        <v>0</v>
      </c>
      <c r="P26" s="187"/>
      <c r="Q26" s="78"/>
      <c r="R26" s="123">
        <f t="shared" ref="R26" si="20">$C26*Q26</f>
        <v>0</v>
      </c>
      <c r="S26" s="44"/>
      <c r="T26" s="78">
        <v>1</v>
      </c>
      <c r="U26" s="123">
        <f t="shared" ref="U26" si="21">$C26*T26</f>
        <v>12</v>
      </c>
      <c r="V26" s="44"/>
      <c r="W26" s="78"/>
      <c r="X26" s="5">
        <f t="shared" ref="X26" si="22">$C26*W26</f>
        <v>0</v>
      </c>
      <c r="Y26" s="44"/>
      <c r="Z26" s="78"/>
      <c r="AA26" s="5">
        <f t="shared" ref="AA26" si="23">$C26*Z26</f>
        <v>0</v>
      </c>
      <c r="AB26" s="79"/>
    </row>
    <row r="27" spans="1:28" x14ac:dyDescent="0.3">
      <c r="A27" s="54" t="s">
        <v>124</v>
      </c>
      <c r="C27" s="80"/>
      <c r="E27" s="81"/>
      <c r="F27" s="123">
        <f>F64</f>
        <v>168.75</v>
      </c>
      <c r="G27" s="187"/>
      <c r="H27" s="81"/>
      <c r="I27" s="123">
        <f>I64</f>
        <v>78</v>
      </c>
      <c r="J27" s="44"/>
      <c r="K27" s="81"/>
      <c r="L27" s="123">
        <f>L64</f>
        <v>186.75</v>
      </c>
      <c r="M27" s="44"/>
      <c r="N27" s="81"/>
      <c r="O27" s="123">
        <f>O64</f>
        <v>144.67000000000002</v>
      </c>
      <c r="P27" s="187"/>
      <c r="Q27" s="81"/>
      <c r="R27" s="123">
        <f>R64</f>
        <v>87.640999999999991</v>
      </c>
      <c r="S27" s="44"/>
      <c r="T27" s="81"/>
      <c r="U27" s="123">
        <f>U64</f>
        <v>78</v>
      </c>
      <c r="V27" s="44"/>
      <c r="W27" s="81"/>
      <c r="X27" s="5">
        <f>X64</f>
        <v>0</v>
      </c>
      <c r="Y27" s="44"/>
      <c r="Z27" s="81"/>
      <c r="AA27" s="5">
        <f>AA64</f>
        <v>0</v>
      </c>
      <c r="AB27" s="79"/>
    </row>
    <row r="28" spans="1:28" x14ac:dyDescent="0.3">
      <c r="A28" s="54" t="s">
        <v>0</v>
      </c>
      <c r="C28" s="77"/>
      <c r="D28" s="30" t="s">
        <v>9</v>
      </c>
      <c r="E28" s="78"/>
      <c r="F28" s="126"/>
      <c r="G28" s="187"/>
      <c r="H28" s="78"/>
      <c r="I28" s="123"/>
      <c r="J28" s="44"/>
      <c r="K28" s="78"/>
      <c r="L28" s="123"/>
      <c r="M28" s="44"/>
      <c r="N28" s="78"/>
      <c r="O28" s="123"/>
      <c r="P28" s="44"/>
      <c r="Q28" s="78"/>
      <c r="R28" s="123"/>
      <c r="S28" s="44"/>
      <c r="T28" s="78"/>
      <c r="U28" s="123"/>
      <c r="V28" s="44"/>
      <c r="W28" s="78"/>
      <c r="X28" s="5"/>
      <c r="Y28" s="44"/>
      <c r="Z28" s="78"/>
      <c r="AA28" s="5"/>
      <c r="AB28" s="79"/>
    </row>
    <row r="29" spans="1:28" x14ac:dyDescent="0.3">
      <c r="A29" s="54" t="s">
        <v>95</v>
      </c>
      <c r="C29" s="82"/>
      <c r="D29" s="30" t="s">
        <v>96</v>
      </c>
      <c r="E29" s="81"/>
      <c r="F29" s="123"/>
      <c r="G29" s="44"/>
      <c r="H29" s="81"/>
      <c r="I29" s="123"/>
      <c r="J29" s="44"/>
      <c r="K29" s="81"/>
      <c r="L29" s="123"/>
      <c r="M29" s="44"/>
      <c r="N29" s="81"/>
      <c r="O29" s="123"/>
      <c r="P29" s="187"/>
      <c r="Q29" s="81"/>
      <c r="R29" s="123"/>
      <c r="S29" s="44"/>
      <c r="T29" s="81"/>
      <c r="U29" s="123"/>
      <c r="V29" s="44"/>
      <c r="W29" s="81"/>
      <c r="X29" s="5"/>
      <c r="Y29" s="44"/>
      <c r="Z29" s="81"/>
      <c r="AA29" s="5"/>
    </row>
    <row r="30" spans="1:28" x14ac:dyDescent="0.3">
      <c r="A30" s="54" t="s">
        <v>1</v>
      </c>
      <c r="B30" s="62"/>
      <c r="C30" s="83">
        <v>1</v>
      </c>
      <c r="E30" s="84">
        <v>64.069999999999993</v>
      </c>
      <c r="F30" s="123">
        <f t="shared" ref="F30:F32" si="24">$C30*E30</f>
        <v>64.069999999999993</v>
      </c>
      <c r="G30" s="187"/>
      <c r="H30" s="84">
        <v>67.11</v>
      </c>
      <c r="I30" s="123">
        <f t="shared" ref="I30:I32" si="25">$C30*H30</f>
        <v>67.11</v>
      </c>
      <c r="J30" s="44"/>
      <c r="K30" s="84">
        <v>64.069999999999993</v>
      </c>
      <c r="L30" s="123">
        <f t="shared" ref="L30:L32" si="26">$C30*K30</f>
        <v>64.069999999999993</v>
      </c>
      <c r="M30" s="44"/>
      <c r="N30" s="84">
        <v>64.069999999999993</v>
      </c>
      <c r="O30" s="123">
        <f t="shared" ref="O30:O32" si="27">$C30*N30</f>
        <v>64.069999999999993</v>
      </c>
      <c r="P30" s="187"/>
      <c r="Q30" s="84"/>
      <c r="R30" s="123">
        <f t="shared" ref="R30:R32" si="28">$C30*Q30</f>
        <v>0</v>
      </c>
      <c r="S30" s="44"/>
      <c r="T30" s="84">
        <v>67.11</v>
      </c>
      <c r="U30" s="123">
        <f t="shared" ref="U30:U32" si="29">$C30*T30</f>
        <v>67.11</v>
      </c>
      <c r="V30" s="44"/>
      <c r="W30" s="78"/>
      <c r="X30" s="5">
        <f t="shared" ref="X30:X32" si="30">$C30*W30</f>
        <v>0</v>
      </c>
      <c r="Y30" s="44"/>
      <c r="Z30" s="78"/>
      <c r="AA30" s="5">
        <f t="shared" ref="AA30:AA32" si="31">$C30*Z30</f>
        <v>0</v>
      </c>
      <c r="AB30" s="79"/>
    </row>
    <row r="31" spans="1:28" x14ac:dyDescent="0.3">
      <c r="A31" s="54" t="s">
        <v>2</v>
      </c>
      <c r="B31" s="62"/>
      <c r="C31" s="83">
        <v>1</v>
      </c>
      <c r="E31" s="84"/>
      <c r="F31" s="123">
        <f t="shared" si="24"/>
        <v>0</v>
      </c>
      <c r="G31" s="187"/>
      <c r="H31" s="84"/>
      <c r="I31" s="123">
        <f t="shared" si="25"/>
        <v>0</v>
      </c>
      <c r="J31" s="44"/>
      <c r="K31" s="84">
        <v>15</v>
      </c>
      <c r="L31" s="123">
        <f t="shared" si="26"/>
        <v>15</v>
      </c>
      <c r="M31" s="44"/>
      <c r="N31" s="84"/>
      <c r="O31" s="123">
        <f t="shared" si="27"/>
        <v>0</v>
      </c>
      <c r="P31" s="187"/>
      <c r="Q31" s="84"/>
      <c r="R31" s="123">
        <f t="shared" si="28"/>
        <v>0</v>
      </c>
      <c r="S31" s="44"/>
      <c r="T31" s="84"/>
      <c r="U31" s="123">
        <f>$C31*T31</f>
        <v>0</v>
      </c>
      <c r="V31" s="44"/>
      <c r="W31" s="78"/>
      <c r="X31" s="5">
        <f t="shared" si="30"/>
        <v>0</v>
      </c>
      <c r="Y31" s="44"/>
      <c r="Z31" s="78"/>
      <c r="AA31" s="5">
        <f t="shared" si="31"/>
        <v>0</v>
      </c>
      <c r="AB31" s="79"/>
    </row>
    <row r="32" spans="1:28" x14ac:dyDescent="0.3">
      <c r="A32" s="54" t="s">
        <v>3</v>
      </c>
      <c r="B32" s="85"/>
      <c r="C32" s="86">
        <v>1</v>
      </c>
      <c r="E32" s="84"/>
      <c r="F32" s="123">
        <f t="shared" si="24"/>
        <v>0</v>
      </c>
      <c r="G32" s="187"/>
      <c r="H32" s="84">
        <v>15</v>
      </c>
      <c r="I32" s="123">
        <f t="shared" si="25"/>
        <v>15</v>
      </c>
      <c r="J32" s="44"/>
      <c r="K32" s="84"/>
      <c r="L32" s="123">
        <f t="shared" si="26"/>
        <v>0</v>
      </c>
      <c r="M32" s="44"/>
      <c r="N32" s="84"/>
      <c r="O32" s="123">
        <f t="shared" si="27"/>
        <v>0</v>
      </c>
      <c r="P32" s="187"/>
      <c r="Q32" s="84"/>
      <c r="R32" s="123">
        <f t="shared" si="28"/>
        <v>0</v>
      </c>
      <c r="S32" s="44"/>
      <c r="T32" s="84">
        <v>15</v>
      </c>
      <c r="U32" s="123">
        <f t="shared" si="29"/>
        <v>15</v>
      </c>
      <c r="V32" s="44"/>
      <c r="W32" s="78"/>
      <c r="X32" s="5">
        <f t="shared" si="30"/>
        <v>0</v>
      </c>
      <c r="Y32" s="44"/>
      <c r="Z32" s="78"/>
      <c r="AA32" s="5">
        <f t="shared" si="31"/>
        <v>0</v>
      </c>
      <c r="AB32" s="79"/>
    </row>
    <row r="33" spans="1:28" x14ac:dyDescent="0.3">
      <c r="A33" s="56"/>
      <c r="B33" s="62"/>
      <c r="C33" s="87"/>
      <c r="E33" s="84"/>
      <c r="F33" s="123">
        <f t="shared" ref="F33" si="32">$C33*E33</f>
        <v>0</v>
      </c>
      <c r="G33" s="187"/>
      <c r="H33" s="84"/>
      <c r="I33" s="123">
        <f t="shared" ref="I33" si="33">$C33*H33</f>
        <v>0</v>
      </c>
      <c r="J33" s="44"/>
      <c r="K33" s="84"/>
      <c r="L33" s="123">
        <f t="shared" ref="L33" si="34">$C33*K33</f>
        <v>0</v>
      </c>
      <c r="M33" s="44"/>
      <c r="N33" s="84"/>
      <c r="O33" s="123">
        <f t="shared" ref="O33" si="35">$C33*N33</f>
        <v>0</v>
      </c>
      <c r="P33" s="187"/>
      <c r="Q33" s="84"/>
      <c r="R33" s="123">
        <f t="shared" ref="R33" si="36">$C33*Q33</f>
        <v>0</v>
      </c>
      <c r="S33" s="44"/>
      <c r="T33" s="84"/>
      <c r="U33" s="123">
        <f t="shared" ref="U33" si="37">$C33*T33</f>
        <v>0</v>
      </c>
      <c r="V33" s="44"/>
      <c r="W33" s="78"/>
      <c r="X33" s="5">
        <f t="shared" ref="X33" si="38">$C33*W33</f>
        <v>0</v>
      </c>
      <c r="Y33" s="44"/>
      <c r="Z33" s="78"/>
      <c r="AA33" s="5">
        <f t="shared" ref="AA33" si="39">$C33*Z33</f>
        <v>0</v>
      </c>
      <c r="AB33" s="79"/>
    </row>
    <row r="34" spans="1:28" x14ac:dyDescent="0.3">
      <c r="A34" s="54" t="s">
        <v>4</v>
      </c>
      <c r="C34" s="88"/>
      <c r="E34" s="89"/>
      <c r="F34" s="128">
        <v>15.33</v>
      </c>
      <c r="G34" s="187"/>
      <c r="H34" s="89"/>
      <c r="I34" s="128">
        <v>11.9</v>
      </c>
      <c r="J34" s="44"/>
      <c r="K34" s="89"/>
      <c r="L34" s="128">
        <v>15.33</v>
      </c>
      <c r="M34" s="44"/>
      <c r="N34" s="89"/>
      <c r="O34" s="128">
        <v>15.33</v>
      </c>
      <c r="P34" s="187"/>
      <c r="Q34" s="89"/>
      <c r="R34" s="128">
        <v>2.8</v>
      </c>
      <c r="S34" s="44"/>
      <c r="T34" s="91"/>
      <c r="U34" s="128">
        <v>11.9</v>
      </c>
      <c r="V34" s="44"/>
      <c r="W34" s="89"/>
      <c r="X34" s="90"/>
      <c r="Y34" s="44"/>
      <c r="Z34" s="89"/>
      <c r="AA34" s="90"/>
      <c r="AB34" s="79"/>
    </row>
    <row r="35" spans="1:28" x14ac:dyDescent="0.3">
      <c r="A35" s="56"/>
      <c r="C35" s="88"/>
      <c r="E35" s="89"/>
      <c r="F35" s="128"/>
      <c r="G35" s="187"/>
      <c r="H35" s="89"/>
      <c r="I35" s="128"/>
      <c r="J35" s="44"/>
      <c r="K35" s="89"/>
      <c r="L35" s="128"/>
      <c r="M35" s="44"/>
      <c r="N35" s="54"/>
      <c r="O35" s="128"/>
      <c r="P35" s="187"/>
      <c r="Q35" s="89"/>
      <c r="R35" s="128"/>
      <c r="S35" s="44"/>
      <c r="T35" s="89"/>
      <c r="U35" s="128"/>
      <c r="V35" s="44"/>
      <c r="W35" s="89"/>
      <c r="X35" s="90"/>
      <c r="Y35" s="44"/>
      <c r="Z35" s="89"/>
      <c r="AA35" s="90"/>
      <c r="AB35" s="79"/>
    </row>
    <row r="36" spans="1:28" x14ac:dyDescent="0.3">
      <c r="A36" s="54" t="s">
        <v>5</v>
      </c>
      <c r="C36" s="88"/>
      <c r="E36" s="54"/>
      <c r="F36" s="128">
        <v>10.87</v>
      </c>
      <c r="G36" s="187"/>
      <c r="H36" s="54"/>
      <c r="I36" s="128">
        <v>10.87</v>
      </c>
      <c r="J36" s="44"/>
      <c r="K36" s="54"/>
      <c r="L36" s="128">
        <v>10.87</v>
      </c>
      <c r="M36" s="44"/>
      <c r="N36" s="54"/>
      <c r="O36" s="128">
        <v>10.87</v>
      </c>
      <c r="P36" s="44"/>
      <c r="Q36" s="54"/>
      <c r="R36" s="128">
        <v>10.87</v>
      </c>
      <c r="S36" s="44"/>
      <c r="T36" s="54"/>
      <c r="U36" s="128">
        <v>10.87</v>
      </c>
      <c r="V36" s="44"/>
      <c r="W36" s="54"/>
      <c r="X36" s="90"/>
      <c r="Y36" s="44"/>
      <c r="Z36" s="54"/>
      <c r="AA36" s="90"/>
      <c r="AB36" s="79"/>
    </row>
    <row r="37" spans="1:28" x14ac:dyDescent="0.3">
      <c r="A37" s="54"/>
      <c r="C37" s="92" t="s">
        <v>126</v>
      </c>
      <c r="E37" s="54" t="s">
        <v>125</v>
      </c>
      <c r="F37" s="123"/>
      <c r="G37" s="187"/>
      <c r="H37" s="54" t="s">
        <v>125</v>
      </c>
      <c r="I37" s="123"/>
      <c r="J37" s="44"/>
      <c r="K37" s="54" t="s">
        <v>125</v>
      </c>
      <c r="L37" s="123"/>
      <c r="M37" s="44"/>
      <c r="N37" s="54" t="s">
        <v>125</v>
      </c>
      <c r="O37" s="123"/>
      <c r="P37" s="44"/>
      <c r="Q37" s="54" t="s">
        <v>125</v>
      </c>
      <c r="R37" s="123"/>
      <c r="S37" s="44"/>
      <c r="T37" s="54" t="s">
        <v>125</v>
      </c>
      <c r="U37" s="123"/>
      <c r="V37" s="44"/>
      <c r="W37" s="54" t="s">
        <v>125</v>
      </c>
      <c r="X37" s="5"/>
      <c r="Y37" s="44"/>
      <c r="Z37" s="54" t="s">
        <v>125</v>
      </c>
      <c r="AA37" s="5"/>
      <c r="AB37" s="79"/>
    </row>
    <row r="38" spans="1:28" x14ac:dyDescent="0.3">
      <c r="A38" s="54" t="s">
        <v>99</v>
      </c>
      <c r="C38" s="93">
        <v>0.08</v>
      </c>
      <c r="E38" s="56">
        <v>8</v>
      </c>
      <c r="F38" s="123">
        <f>$C38*SUM(F22:F36)*E38/12</f>
        <v>20.088533333333334</v>
      </c>
      <c r="G38" s="44"/>
      <c r="H38" s="56">
        <v>8</v>
      </c>
      <c r="I38" s="123">
        <f>$C38*SUM(I22:I36)*H38/12</f>
        <v>13.360000000000001</v>
      </c>
      <c r="J38" s="44"/>
      <c r="K38" s="56">
        <v>8</v>
      </c>
      <c r="L38" s="123">
        <f>$C38*SUM(L22:L36)*K38/12</f>
        <v>21.848533333333332</v>
      </c>
      <c r="M38" s="44"/>
      <c r="N38" s="56">
        <v>8</v>
      </c>
      <c r="O38" s="123">
        <f>$C38*SUM(O22:O36)*N38/12</f>
        <v>18.804266666666667</v>
      </c>
      <c r="P38" s="44"/>
      <c r="Q38" s="56">
        <v>10</v>
      </c>
      <c r="R38" s="123">
        <f>$C38*SUM(R22:R36)*Q38/12</f>
        <v>14.084066666666667</v>
      </c>
      <c r="S38" s="44"/>
      <c r="T38" s="56">
        <v>8</v>
      </c>
      <c r="U38" s="123">
        <f>$C38*SUM(U22:U36)*T38/12</f>
        <v>13.360000000000001</v>
      </c>
      <c r="V38" s="44"/>
      <c r="W38" s="56"/>
      <c r="X38" s="5">
        <f>$C38*SUM(X22:X36)*W38/12</f>
        <v>0</v>
      </c>
      <c r="Y38" s="44"/>
      <c r="Z38" s="56"/>
      <c r="AA38" s="5">
        <f>$C38*SUM(AA22:AA36)*Z38/12</f>
        <v>0</v>
      </c>
    </row>
    <row r="39" spans="1:28" x14ac:dyDescent="0.3">
      <c r="A39" s="137" t="s">
        <v>12</v>
      </c>
      <c r="B39" s="36"/>
      <c r="E39" s="54"/>
      <c r="F39" s="126"/>
      <c r="G39" s="44"/>
      <c r="H39" s="54"/>
      <c r="I39" s="126"/>
      <c r="J39" s="44"/>
      <c r="K39" s="54"/>
      <c r="L39" s="126"/>
      <c r="M39" s="44"/>
      <c r="N39" s="54"/>
      <c r="O39" s="126"/>
      <c r="P39" s="44"/>
      <c r="Q39" s="54"/>
      <c r="R39" s="126"/>
      <c r="S39" s="44"/>
      <c r="T39" s="54"/>
      <c r="U39" s="126"/>
      <c r="V39" s="44"/>
      <c r="W39" s="54"/>
      <c r="X39" s="73"/>
      <c r="Y39" s="44"/>
      <c r="Z39" s="54"/>
      <c r="AA39" s="73"/>
    </row>
    <row r="40" spans="1:28" x14ac:dyDescent="0.3">
      <c r="A40" s="54" t="s">
        <v>81</v>
      </c>
      <c r="E40" s="54"/>
      <c r="F40" s="123">
        <f>'Machinery Operations'!D73</f>
        <v>201.45</v>
      </c>
      <c r="G40" s="44"/>
      <c r="H40" s="54"/>
      <c r="I40" s="123">
        <f>'Machinery Operations'!E73</f>
        <v>151.05000000000001</v>
      </c>
      <c r="J40" s="44"/>
      <c r="K40" s="54"/>
      <c r="L40" s="123">
        <f>'Machinery Operations'!F73</f>
        <v>223.6225</v>
      </c>
      <c r="M40" s="44"/>
      <c r="N40" s="54"/>
      <c r="O40" s="123">
        <f>'Machinery Operations'!G73</f>
        <v>204.91500000000002</v>
      </c>
      <c r="P40" s="44"/>
      <c r="Q40" s="54"/>
      <c r="R40" s="123">
        <f>'Machinery Operations'!H73</f>
        <v>211.22500000000002</v>
      </c>
      <c r="S40" s="44"/>
      <c r="T40" s="54"/>
      <c r="U40" s="123">
        <f>'Machinery Operations'!I73</f>
        <v>151.74299999999999</v>
      </c>
      <c r="V40" s="44"/>
      <c r="W40" s="54"/>
      <c r="X40" s="5">
        <f>'Machinery Operations'!J73</f>
        <v>0</v>
      </c>
      <c r="Y40" s="44"/>
      <c r="Z40" s="54"/>
      <c r="AA40" s="5">
        <f>'Machinery Operations'!K73</f>
        <v>0</v>
      </c>
      <c r="AB40" s="79"/>
    </row>
    <row r="41" spans="1:28" x14ac:dyDescent="0.3">
      <c r="A41" s="54"/>
      <c r="E41" s="54"/>
      <c r="F41" s="126"/>
      <c r="G41" s="44"/>
      <c r="H41" s="54"/>
      <c r="I41" s="126"/>
      <c r="J41" s="44"/>
      <c r="K41" s="54"/>
      <c r="L41" s="126"/>
      <c r="M41" s="44"/>
      <c r="N41" s="54"/>
      <c r="O41" s="126"/>
      <c r="P41" s="44"/>
      <c r="Q41" s="54"/>
      <c r="R41" s="126"/>
      <c r="S41" s="44"/>
      <c r="T41" s="54"/>
      <c r="U41" s="126"/>
      <c r="V41" s="44"/>
      <c r="W41" s="54"/>
      <c r="X41" s="73"/>
      <c r="Y41" s="44"/>
      <c r="Z41" s="54"/>
      <c r="AA41" s="73"/>
    </row>
    <row r="42" spans="1:28" ht="15" thickBot="1" x14ac:dyDescent="0.35">
      <c r="A42" s="71" t="s">
        <v>67</v>
      </c>
      <c r="B42" s="70"/>
      <c r="C42" s="70"/>
      <c r="D42" s="70"/>
      <c r="E42" s="71"/>
      <c r="F42" s="125">
        <f>SUM(F22:F40)</f>
        <v>598.19853333333322</v>
      </c>
      <c r="G42" s="44"/>
      <c r="H42" s="71"/>
      <c r="I42" s="125">
        <f>SUM(I22:I40)</f>
        <v>414.91</v>
      </c>
      <c r="J42" s="185"/>
      <c r="K42" s="71"/>
      <c r="L42" s="125">
        <f>SUM(L22:L40)</f>
        <v>655.13103333333333</v>
      </c>
      <c r="M42" s="44"/>
      <c r="N42" s="71"/>
      <c r="O42" s="125">
        <f>SUM(O22:O40)</f>
        <v>576.29926666666665</v>
      </c>
      <c r="P42" s="44"/>
      <c r="Q42" s="71"/>
      <c r="R42" s="125">
        <f>SUM(R22:R40)</f>
        <v>436.57006666666672</v>
      </c>
      <c r="S42" s="44"/>
      <c r="T42" s="71"/>
      <c r="U42" s="125">
        <f>SUM(U22:U40)</f>
        <v>415.60300000000001</v>
      </c>
      <c r="V42" s="44"/>
      <c r="W42" s="71"/>
      <c r="X42" s="7">
        <f>SUM(X22:X40)</f>
        <v>0</v>
      </c>
      <c r="Y42" s="44"/>
      <c r="Z42" s="71"/>
      <c r="AA42" s="94">
        <f>SUM(AA22:AA40)</f>
        <v>0</v>
      </c>
      <c r="AB42" s="79"/>
    </row>
    <row r="43" spans="1:28" ht="15" thickBot="1" x14ac:dyDescent="0.35">
      <c r="A43" s="54"/>
      <c r="E43" s="54"/>
      <c r="F43" s="126"/>
      <c r="G43" s="185"/>
      <c r="H43" s="54"/>
      <c r="I43" s="126"/>
      <c r="J43" s="44"/>
      <c r="K43" s="54"/>
      <c r="L43" s="126"/>
      <c r="M43" s="185"/>
      <c r="N43" s="54"/>
      <c r="O43" s="126"/>
      <c r="P43" s="185"/>
      <c r="Q43" s="54"/>
      <c r="R43" s="126"/>
      <c r="S43" s="185"/>
      <c r="T43" s="54"/>
      <c r="U43" s="126"/>
      <c r="V43" s="185"/>
      <c r="W43" s="54"/>
      <c r="X43" s="73"/>
      <c r="Y43" s="185"/>
      <c r="Z43" s="54"/>
      <c r="AA43" s="73"/>
    </row>
    <row r="44" spans="1:28" x14ac:dyDescent="0.3">
      <c r="A44" s="136" t="s">
        <v>121</v>
      </c>
      <c r="B44" s="96"/>
      <c r="C44" s="97" t="s">
        <v>6</v>
      </c>
      <c r="D44" s="98" t="s">
        <v>7</v>
      </c>
      <c r="E44" s="99" t="s">
        <v>130</v>
      </c>
      <c r="F44" s="129" t="s">
        <v>10</v>
      </c>
      <c r="G44" s="44"/>
      <c r="H44" s="99" t="s">
        <v>130</v>
      </c>
      <c r="I44" s="129" t="s">
        <v>10</v>
      </c>
      <c r="J44" s="44"/>
      <c r="K44" s="99" t="s">
        <v>130</v>
      </c>
      <c r="L44" s="129" t="s">
        <v>10</v>
      </c>
      <c r="M44" s="44"/>
      <c r="N44" s="99" t="s">
        <v>130</v>
      </c>
      <c r="O44" s="129" t="s">
        <v>10</v>
      </c>
      <c r="P44" s="44"/>
      <c r="Q44" s="99" t="s">
        <v>130</v>
      </c>
      <c r="R44" s="129" t="s">
        <v>10</v>
      </c>
      <c r="S44" s="44"/>
      <c r="T44" s="99" t="s">
        <v>130</v>
      </c>
      <c r="U44" s="129" t="s">
        <v>10</v>
      </c>
      <c r="V44" s="44"/>
      <c r="W44" s="99" t="s">
        <v>178</v>
      </c>
      <c r="X44" s="100" t="s">
        <v>10</v>
      </c>
      <c r="Y44" s="44"/>
      <c r="Z44" s="99" t="s">
        <v>130</v>
      </c>
      <c r="AA44" s="100" t="s">
        <v>10</v>
      </c>
    </row>
    <row r="45" spans="1:28" x14ac:dyDescent="0.3">
      <c r="A45" s="54" t="s">
        <v>111</v>
      </c>
      <c r="C45" s="101">
        <v>980</v>
      </c>
      <c r="D45" s="102" t="s">
        <v>9</v>
      </c>
      <c r="E45" s="103"/>
      <c r="F45" s="123">
        <f>$C45*E45/2000</f>
        <v>0</v>
      </c>
      <c r="G45" s="44"/>
      <c r="H45" s="103"/>
      <c r="I45" s="123">
        <f>$C45*H45/2000</f>
        <v>0</v>
      </c>
      <c r="J45" s="44"/>
      <c r="K45" s="103"/>
      <c r="L45" s="123">
        <f>$C45*K45/2000</f>
        <v>0</v>
      </c>
      <c r="M45" s="44"/>
      <c r="N45" s="103"/>
      <c r="O45" s="123">
        <f>$C45*N45/2000</f>
        <v>0</v>
      </c>
      <c r="P45" s="44"/>
      <c r="Q45" s="103"/>
      <c r="R45" s="123">
        <f>$C45*Q45/2000</f>
        <v>0</v>
      </c>
      <c r="S45" s="44"/>
      <c r="T45" s="103"/>
      <c r="U45" s="123">
        <f>$C45*T45/2000</f>
        <v>0</v>
      </c>
      <c r="V45" s="44"/>
      <c r="W45" s="103"/>
      <c r="X45" s="5">
        <f>$C45*W45/2000</f>
        <v>0</v>
      </c>
      <c r="Y45" s="44"/>
      <c r="Z45" s="103"/>
      <c r="AA45" s="5">
        <f>$C45*Z45/2000</f>
        <v>0</v>
      </c>
    </row>
    <row r="46" spans="1:28" x14ac:dyDescent="0.3">
      <c r="A46" s="54" t="s">
        <v>112</v>
      </c>
      <c r="C46" s="101"/>
      <c r="D46" s="102"/>
      <c r="E46" s="56"/>
      <c r="F46" s="123">
        <f t="shared" ref="F46:F54" si="40">$C46*E46/2000</f>
        <v>0</v>
      </c>
      <c r="G46" s="44"/>
      <c r="H46" s="56"/>
      <c r="I46" s="123">
        <f t="shared" ref="I46:I54" si="41">$C46*H46/2000</f>
        <v>0</v>
      </c>
      <c r="J46" s="44"/>
      <c r="K46" s="56"/>
      <c r="L46" s="123">
        <f t="shared" ref="L46:L54" si="42">$C46*K46/2000</f>
        <v>0</v>
      </c>
      <c r="M46" s="44"/>
      <c r="N46" s="56"/>
      <c r="O46" s="123">
        <f t="shared" ref="O46:O54" si="43">$C46*N46/2000</f>
        <v>0</v>
      </c>
      <c r="P46" s="44"/>
      <c r="Q46" s="56"/>
      <c r="R46" s="123">
        <f t="shared" ref="R46:R54" si="44">$C46*Q46/2000</f>
        <v>0</v>
      </c>
      <c r="S46" s="44"/>
      <c r="T46" s="56"/>
      <c r="U46" s="123">
        <f t="shared" ref="U46:U54" si="45">$C46*T46/2000</f>
        <v>0</v>
      </c>
      <c r="V46" s="44"/>
      <c r="W46" s="56"/>
      <c r="X46" s="5">
        <f t="shared" ref="X46:X54" si="46">$C46*W46/2000</f>
        <v>0</v>
      </c>
      <c r="Y46" s="44"/>
      <c r="Z46" s="56"/>
      <c r="AA46" s="5">
        <f t="shared" ref="AA46:AA54" si="47">$C46*Z46/2000</f>
        <v>0</v>
      </c>
    </row>
    <row r="47" spans="1:28" x14ac:dyDescent="0.3">
      <c r="A47" s="54" t="s">
        <v>117</v>
      </c>
      <c r="C47" s="101"/>
      <c r="D47" s="102"/>
      <c r="E47" s="56"/>
      <c r="F47" s="123">
        <f t="shared" si="40"/>
        <v>0</v>
      </c>
      <c r="G47" s="44"/>
      <c r="H47" s="56"/>
      <c r="I47" s="123">
        <f t="shared" si="41"/>
        <v>0</v>
      </c>
      <c r="J47" s="44"/>
      <c r="K47" s="56"/>
      <c r="L47" s="123">
        <f t="shared" si="42"/>
        <v>0</v>
      </c>
      <c r="M47" s="44"/>
      <c r="N47" s="56"/>
      <c r="O47" s="123">
        <f t="shared" si="43"/>
        <v>0</v>
      </c>
      <c r="P47" s="44"/>
      <c r="Q47" s="56"/>
      <c r="R47" s="123">
        <f t="shared" si="44"/>
        <v>0</v>
      </c>
      <c r="S47" s="44"/>
      <c r="T47" s="56"/>
      <c r="U47" s="123">
        <f t="shared" si="45"/>
        <v>0</v>
      </c>
      <c r="V47" s="44"/>
      <c r="W47" s="56"/>
      <c r="X47" s="5">
        <f t="shared" si="46"/>
        <v>0</v>
      </c>
      <c r="Y47" s="44"/>
      <c r="Z47" s="56"/>
      <c r="AA47" s="5">
        <f t="shared" si="47"/>
        <v>0</v>
      </c>
    </row>
    <row r="48" spans="1:28" x14ac:dyDescent="0.3">
      <c r="A48" s="54" t="s">
        <v>131</v>
      </c>
      <c r="C48" s="77">
        <v>800</v>
      </c>
      <c r="D48" s="102"/>
      <c r="E48" s="56"/>
      <c r="F48" s="123">
        <f t="shared" si="40"/>
        <v>0</v>
      </c>
      <c r="G48" s="44"/>
      <c r="H48" s="56"/>
      <c r="I48" s="123">
        <f t="shared" si="41"/>
        <v>0</v>
      </c>
      <c r="J48" s="44"/>
      <c r="K48" s="56"/>
      <c r="L48" s="123">
        <f t="shared" si="42"/>
        <v>0</v>
      </c>
      <c r="M48" s="44"/>
      <c r="N48" s="56"/>
      <c r="O48" s="123">
        <f t="shared" si="43"/>
        <v>0</v>
      </c>
      <c r="P48" s="44"/>
      <c r="Q48" s="56"/>
      <c r="R48" s="123">
        <f t="shared" si="44"/>
        <v>0</v>
      </c>
      <c r="S48" s="44"/>
      <c r="T48" s="56"/>
      <c r="U48" s="123">
        <f t="shared" si="45"/>
        <v>0</v>
      </c>
      <c r="V48" s="44"/>
      <c r="W48" s="56"/>
      <c r="X48" s="5">
        <f t="shared" si="46"/>
        <v>0</v>
      </c>
      <c r="Y48" s="44"/>
      <c r="Z48" s="56"/>
      <c r="AA48" s="5">
        <f t="shared" si="47"/>
        <v>0</v>
      </c>
    </row>
    <row r="49" spans="1:27" x14ac:dyDescent="0.3">
      <c r="A49" s="54" t="s">
        <v>116</v>
      </c>
      <c r="C49" s="77">
        <v>0.25</v>
      </c>
      <c r="D49" s="102" t="s">
        <v>197</v>
      </c>
      <c r="E49" s="56">
        <v>85</v>
      </c>
      <c r="F49" s="123">
        <f>$C49*E49</f>
        <v>21.25</v>
      </c>
      <c r="G49" s="44"/>
      <c r="H49" s="56">
        <v>120</v>
      </c>
      <c r="I49" s="123">
        <f>$C49*H49</f>
        <v>30</v>
      </c>
      <c r="J49" s="44"/>
      <c r="K49" s="56">
        <v>85</v>
      </c>
      <c r="L49" s="123">
        <f>$C49*K49</f>
        <v>21.25</v>
      </c>
      <c r="M49" s="44"/>
      <c r="N49" s="56">
        <v>85</v>
      </c>
      <c r="O49" s="123">
        <f>$C49*N49</f>
        <v>21.25</v>
      </c>
      <c r="P49" s="44"/>
      <c r="Q49" s="56">
        <v>117.1</v>
      </c>
      <c r="R49" s="123">
        <f>$C49*Q49</f>
        <v>29.274999999999999</v>
      </c>
      <c r="S49" s="44"/>
      <c r="T49" s="56">
        <v>120</v>
      </c>
      <c r="U49" s="123">
        <f>$C49*T49</f>
        <v>30</v>
      </c>
      <c r="V49" s="44"/>
      <c r="W49" s="56"/>
      <c r="X49" s="5">
        <f t="shared" si="46"/>
        <v>0</v>
      </c>
      <c r="Y49" s="44"/>
      <c r="Z49" s="56"/>
      <c r="AA49" s="5">
        <f t="shared" si="47"/>
        <v>0</v>
      </c>
    </row>
    <row r="50" spans="1:27" ht="15.6" x14ac:dyDescent="0.35">
      <c r="A50" s="54" t="s">
        <v>200</v>
      </c>
      <c r="C50" s="77"/>
      <c r="D50" s="102"/>
      <c r="E50" s="56"/>
      <c r="F50" s="123">
        <f t="shared" si="40"/>
        <v>0</v>
      </c>
      <c r="G50" s="44"/>
      <c r="H50" s="56"/>
      <c r="I50" s="123">
        <f t="shared" si="41"/>
        <v>0</v>
      </c>
      <c r="J50" s="44"/>
      <c r="K50" s="56"/>
      <c r="L50" s="123">
        <f t="shared" si="42"/>
        <v>0</v>
      </c>
      <c r="M50" s="44"/>
      <c r="N50" s="56"/>
      <c r="O50" s="123">
        <f t="shared" si="43"/>
        <v>0</v>
      </c>
      <c r="P50" s="44"/>
      <c r="Q50" s="56"/>
      <c r="R50" s="123">
        <f t="shared" si="44"/>
        <v>0</v>
      </c>
      <c r="S50" s="44"/>
      <c r="T50" s="56"/>
      <c r="U50" s="123">
        <f t="shared" si="45"/>
        <v>0</v>
      </c>
      <c r="V50" s="44"/>
      <c r="W50" s="56"/>
      <c r="X50" s="5">
        <f t="shared" si="46"/>
        <v>0</v>
      </c>
      <c r="Y50" s="44"/>
      <c r="Z50" s="56"/>
      <c r="AA50" s="5">
        <f t="shared" si="47"/>
        <v>0</v>
      </c>
    </row>
    <row r="51" spans="1:27" x14ac:dyDescent="0.3">
      <c r="A51" s="56" t="s">
        <v>198</v>
      </c>
      <c r="C51" s="77">
        <v>0.4</v>
      </c>
      <c r="D51" s="102" t="s">
        <v>201</v>
      </c>
      <c r="E51" s="56">
        <v>215</v>
      </c>
      <c r="F51" s="123">
        <f>$C51*E51</f>
        <v>86</v>
      </c>
      <c r="G51" s="44"/>
      <c r="H51" s="56"/>
      <c r="I51" s="123">
        <f t="shared" si="41"/>
        <v>0</v>
      </c>
      <c r="J51" s="44"/>
      <c r="K51" s="56">
        <v>260</v>
      </c>
      <c r="L51" s="123">
        <f>$C51*K51</f>
        <v>104</v>
      </c>
      <c r="M51" s="44"/>
      <c r="N51" s="56">
        <v>154.80000000000001</v>
      </c>
      <c r="O51" s="123">
        <f>$C51*N51</f>
        <v>61.920000000000009</v>
      </c>
      <c r="P51" s="44"/>
      <c r="Q51" s="56">
        <v>64</v>
      </c>
      <c r="R51" s="123">
        <f>$C51*Q51</f>
        <v>25.6</v>
      </c>
      <c r="S51" s="44"/>
      <c r="T51" s="56"/>
      <c r="U51" s="123">
        <f t="shared" si="45"/>
        <v>0</v>
      </c>
      <c r="V51" s="44"/>
      <c r="W51" s="56"/>
      <c r="X51" s="5">
        <f t="shared" si="46"/>
        <v>0</v>
      </c>
      <c r="Y51" s="44"/>
      <c r="Z51" s="56"/>
      <c r="AA51" s="5">
        <f t="shared" si="47"/>
        <v>0</v>
      </c>
    </row>
    <row r="52" spans="1:27" ht="15.6" x14ac:dyDescent="0.35">
      <c r="A52" s="56" t="s">
        <v>199</v>
      </c>
      <c r="C52" s="77">
        <v>0.3</v>
      </c>
      <c r="D52" s="102" t="s">
        <v>202</v>
      </c>
      <c r="E52" s="56">
        <v>205</v>
      </c>
      <c r="F52" s="123">
        <f>$C52*E52</f>
        <v>61.5</v>
      </c>
      <c r="G52" s="44"/>
      <c r="H52" s="56">
        <v>160</v>
      </c>
      <c r="I52" s="123">
        <f>$C52*H52</f>
        <v>48</v>
      </c>
      <c r="J52" s="44"/>
      <c r="K52" s="56">
        <v>205</v>
      </c>
      <c r="L52" s="123">
        <f>$C52*K52</f>
        <v>61.5</v>
      </c>
      <c r="M52" s="44"/>
      <c r="N52" s="56">
        <v>205</v>
      </c>
      <c r="O52" s="123">
        <f>$C52*N52</f>
        <v>61.5</v>
      </c>
      <c r="P52" s="44"/>
      <c r="Q52" s="56">
        <v>109.22</v>
      </c>
      <c r="R52" s="123">
        <f>$C52*Q52</f>
        <v>32.765999999999998</v>
      </c>
      <c r="S52" s="44"/>
      <c r="T52" s="56">
        <v>160</v>
      </c>
      <c r="U52" s="123">
        <f>$C52*T52</f>
        <v>48</v>
      </c>
      <c r="V52" s="44"/>
      <c r="W52" s="56"/>
      <c r="X52" s="5">
        <f t="shared" si="46"/>
        <v>0</v>
      </c>
      <c r="Y52" s="44"/>
      <c r="Z52" s="56"/>
      <c r="AA52" s="5">
        <f t="shared" si="47"/>
        <v>0</v>
      </c>
    </row>
    <row r="53" spans="1:27" x14ac:dyDescent="0.3">
      <c r="A53" s="56"/>
      <c r="C53" s="77"/>
      <c r="D53" s="102"/>
      <c r="E53" s="56"/>
      <c r="F53" s="123">
        <f t="shared" si="40"/>
        <v>0</v>
      </c>
      <c r="G53" s="44"/>
      <c r="H53" s="56"/>
      <c r="I53" s="123">
        <f t="shared" si="41"/>
        <v>0</v>
      </c>
      <c r="J53" s="44"/>
      <c r="K53" s="56"/>
      <c r="L53" s="123">
        <f t="shared" si="42"/>
        <v>0</v>
      </c>
      <c r="M53" s="44"/>
      <c r="N53" s="56"/>
      <c r="O53" s="123">
        <f t="shared" si="43"/>
        <v>0</v>
      </c>
      <c r="P53" s="44"/>
      <c r="Q53" s="56"/>
      <c r="R53" s="123">
        <f t="shared" si="44"/>
        <v>0</v>
      </c>
      <c r="S53" s="44"/>
      <c r="T53" s="56"/>
      <c r="U53" s="123">
        <f t="shared" si="45"/>
        <v>0</v>
      </c>
      <c r="V53" s="44"/>
      <c r="W53" s="56"/>
      <c r="X53" s="5">
        <f t="shared" si="46"/>
        <v>0</v>
      </c>
      <c r="Y53" s="44"/>
      <c r="Z53" s="56"/>
      <c r="AA53" s="5">
        <f t="shared" si="47"/>
        <v>0</v>
      </c>
    </row>
    <row r="54" spans="1:27" x14ac:dyDescent="0.3">
      <c r="A54" s="56"/>
      <c r="B54" s="104"/>
      <c r="C54" s="77"/>
      <c r="D54" s="105"/>
      <c r="E54" s="56"/>
      <c r="F54" s="123">
        <f t="shared" si="40"/>
        <v>0</v>
      </c>
      <c r="G54" s="44"/>
      <c r="H54" s="56"/>
      <c r="I54" s="123">
        <f t="shared" si="41"/>
        <v>0</v>
      </c>
      <c r="J54" s="44"/>
      <c r="K54" s="56"/>
      <c r="L54" s="123">
        <f t="shared" si="42"/>
        <v>0</v>
      </c>
      <c r="M54" s="44"/>
      <c r="N54" s="56"/>
      <c r="O54" s="123">
        <f t="shared" si="43"/>
        <v>0</v>
      </c>
      <c r="P54" s="44"/>
      <c r="Q54" s="56"/>
      <c r="R54" s="123">
        <f t="shared" si="44"/>
        <v>0</v>
      </c>
      <c r="S54" s="44"/>
      <c r="T54" s="56"/>
      <c r="U54" s="123">
        <f t="shared" si="45"/>
        <v>0</v>
      </c>
      <c r="V54" s="44"/>
      <c r="W54" s="56"/>
      <c r="X54" s="5">
        <f t="shared" si="46"/>
        <v>0</v>
      </c>
      <c r="Y54" s="44"/>
      <c r="Z54" s="56"/>
      <c r="AA54" s="5">
        <f t="shared" si="47"/>
        <v>0</v>
      </c>
    </row>
    <row r="55" spans="1:27" x14ac:dyDescent="0.3">
      <c r="A55" s="54"/>
      <c r="C55" s="106" t="s">
        <v>6</v>
      </c>
      <c r="D55" s="76" t="s">
        <v>7</v>
      </c>
      <c r="E55" s="134" t="s">
        <v>134</v>
      </c>
      <c r="F55" s="130" t="s">
        <v>137</v>
      </c>
      <c r="G55" s="44"/>
      <c r="H55" s="134" t="s">
        <v>134</v>
      </c>
      <c r="I55" s="130" t="s">
        <v>137</v>
      </c>
      <c r="J55" s="44"/>
      <c r="K55" s="134" t="s">
        <v>134</v>
      </c>
      <c r="L55" s="130" t="s">
        <v>137</v>
      </c>
      <c r="M55" s="44"/>
      <c r="N55" s="134" t="s">
        <v>134</v>
      </c>
      <c r="O55" s="130" t="s">
        <v>137</v>
      </c>
      <c r="P55" s="44"/>
      <c r="Q55" s="107" t="s">
        <v>134</v>
      </c>
      <c r="R55" s="130" t="s">
        <v>137</v>
      </c>
      <c r="S55" s="44"/>
      <c r="T55" s="107" t="s">
        <v>176</v>
      </c>
      <c r="U55" s="130" t="s">
        <v>177</v>
      </c>
      <c r="V55" s="44"/>
      <c r="W55" s="107" t="s">
        <v>176</v>
      </c>
      <c r="X55" s="108" t="s">
        <v>175</v>
      </c>
      <c r="Y55" s="44"/>
      <c r="Z55" s="107" t="s">
        <v>134</v>
      </c>
      <c r="AA55" s="108" t="s">
        <v>177</v>
      </c>
    </row>
    <row r="56" spans="1:27" x14ac:dyDescent="0.3">
      <c r="A56" s="54" t="s">
        <v>113</v>
      </c>
      <c r="C56" s="63"/>
      <c r="D56" s="105" t="s">
        <v>122</v>
      </c>
      <c r="E56" s="177"/>
      <c r="F56" s="123">
        <f>$C56*E56</f>
        <v>0</v>
      </c>
      <c r="G56" s="44"/>
      <c r="H56" s="177"/>
      <c r="I56" s="123">
        <f>$C56*H56</f>
        <v>0</v>
      </c>
      <c r="J56" s="189"/>
      <c r="K56" s="177"/>
      <c r="L56" s="123">
        <f>$C56*K56</f>
        <v>0</v>
      </c>
      <c r="M56" s="44"/>
      <c r="N56" s="177"/>
      <c r="O56" s="123">
        <f>$C56*N56</f>
        <v>0</v>
      </c>
      <c r="P56" s="189"/>
      <c r="Q56" s="177"/>
      <c r="R56" s="123">
        <f>$C56*Q56</f>
        <v>0</v>
      </c>
      <c r="S56" s="44"/>
      <c r="T56" s="177"/>
      <c r="U56" s="123">
        <f>$C56*T56</f>
        <v>0</v>
      </c>
      <c r="V56" s="44"/>
      <c r="W56" s="177"/>
      <c r="X56" s="5">
        <f>$C56*W56</f>
        <v>0</v>
      </c>
      <c r="Y56" s="44"/>
      <c r="Z56" s="177"/>
      <c r="AA56" s="5">
        <f>$C56*Z56</f>
        <v>0</v>
      </c>
    </row>
    <row r="57" spans="1:27" x14ac:dyDescent="0.3">
      <c r="A57" s="54" t="s">
        <v>114</v>
      </c>
      <c r="C57" s="63"/>
      <c r="D57" s="105" t="s">
        <v>122</v>
      </c>
      <c r="E57" s="177"/>
      <c r="F57" s="123">
        <f t="shared" ref="F57:F63" si="48">$C57*E57</f>
        <v>0</v>
      </c>
      <c r="G57" s="44"/>
      <c r="H57" s="177"/>
      <c r="I57" s="123">
        <f t="shared" ref="I57:I63" si="49">$C57*H57</f>
        <v>0</v>
      </c>
      <c r="J57" s="189"/>
      <c r="K57" s="177"/>
      <c r="L57" s="123">
        <f t="shared" ref="L57:L63" si="50">$C57*K57</f>
        <v>0</v>
      </c>
      <c r="M57" s="44"/>
      <c r="N57" s="177"/>
      <c r="O57" s="123">
        <f t="shared" ref="O57:O63" si="51">$C57*N57</f>
        <v>0</v>
      </c>
      <c r="P57" s="189"/>
      <c r="Q57" s="177"/>
      <c r="R57" s="123">
        <f t="shared" ref="R57:R63" si="52">$C57*Q57</f>
        <v>0</v>
      </c>
      <c r="S57" s="44"/>
      <c r="T57" s="177"/>
      <c r="U57" s="123">
        <f t="shared" ref="U57:U63" si="53">$C57*T57</f>
        <v>0</v>
      </c>
      <c r="V57" s="44"/>
      <c r="W57" s="177"/>
      <c r="X57" s="5">
        <f t="shared" ref="X57:X63" si="54">$C57*W57</f>
        <v>0</v>
      </c>
      <c r="Y57" s="44"/>
      <c r="Z57" s="177"/>
      <c r="AA57" s="5">
        <f t="shared" ref="AA57:AA63" si="55">$C57*Z57</f>
        <v>0</v>
      </c>
    </row>
    <row r="58" spans="1:27" x14ac:dyDescent="0.3">
      <c r="A58" s="54" t="s">
        <v>115</v>
      </c>
      <c r="C58" s="63"/>
      <c r="D58" s="105" t="s">
        <v>122</v>
      </c>
      <c r="E58" s="177"/>
      <c r="F58" s="123">
        <f t="shared" si="48"/>
        <v>0</v>
      </c>
      <c r="G58" s="44"/>
      <c r="H58" s="177"/>
      <c r="I58" s="123">
        <f t="shared" si="49"/>
        <v>0</v>
      </c>
      <c r="J58" s="189"/>
      <c r="K58" s="177"/>
      <c r="L58" s="123">
        <f t="shared" si="50"/>
        <v>0</v>
      </c>
      <c r="M58" s="44"/>
      <c r="N58" s="177"/>
      <c r="O58" s="123">
        <f t="shared" si="51"/>
        <v>0</v>
      </c>
      <c r="P58" s="189"/>
      <c r="Q58" s="177"/>
      <c r="R58" s="123">
        <f t="shared" si="52"/>
        <v>0</v>
      </c>
      <c r="S58" s="44"/>
      <c r="T58" s="177"/>
      <c r="U58" s="123">
        <f t="shared" si="53"/>
        <v>0</v>
      </c>
      <c r="V58" s="44"/>
      <c r="W58" s="177"/>
      <c r="X58" s="5">
        <f t="shared" si="54"/>
        <v>0</v>
      </c>
      <c r="Y58" s="44"/>
      <c r="Z58" s="177"/>
      <c r="AA58" s="5">
        <f t="shared" si="55"/>
        <v>0</v>
      </c>
    </row>
    <row r="59" spans="1:27" x14ac:dyDescent="0.3">
      <c r="A59" s="54" t="s">
        <v>118</v>
      </c>
      <c r="C59" s="77"/>
      <c r="D59" s="105" t="s">
        <v>122</v>
      </c>
      <c r="E59" s="56"/>
      <c r="F59" s="123">
        <f t="shared" si="48"/>
        <v>0</v>
      </c>
      <c r="G59" s="44"/>
      <c r="H59" s="56"/>
      <c r="I59" s="123">
        <f t="shared" si="49"/>
        <v>0</v>
      </c>
      <c r="J59" s="44"/>
      <c r="K59" s="56"/>
      <c r="L59" s="123">
        <f t="shared" si="50"/>
        <v>0</v>
      </c>
      <c r="M59" s="44"/>
      <c r="N59" s="56"/>
      <c r="O59" s="123">
        <f t="shared" si="51"/>
        <v>0</v>
      </c>
      <c r="P59" s="44"/>
      <c r="Q59" s="56"/>
      <c r="R59" s="123">
        <f t="shared" si="52"/>
        <v>0</v>
      </c>
      <c r="S59" s="44"/>
      <c r="T59" s="56"/>
      <c r="U59" s="123">
        <f t="shared" si="53"/>
        <v>0</v>
      </c>
      <c r="V59" s="44"/>
      <c r="W59" s="56"/>
      <c r="X59" s="5">
        <f t="shared" si="54"/>
        <v>0</v>
      </c>
      <c r="Y59" s="44"/>
      <c r="Z59" s="56"/>
      <c r="AA59" s="5">
        <f t="shared" si="55"/>
        <v>0</v>
      </c>
    </row>
    <row r="60" spans="1:27" x14ac:dyDescent="0.3">
      <c r="A60" s="54" t="s">
        <v>119</v>
      </c>
      <c r="C60" s="77"/>
      <c r="D60" s="105" t="s">
        <v>122</v>
      </c>
      <c r="E60" s="56"/>
      <c r="F60" s="123">
        <f t="shared" si="48"/>
        <v>0</v>
      </c>
      <c r="G60" s="44"/>
      <c r="H60" s="56"/>
      <c r="I60" s="123">
        <f t="shared" si="49"/>
        <v>0</v>
      </c>
      <c r="J60" s="44"/>
      <c r="K60" s="56"/>
      <c r="L60" s="123">
        <f t="shared" si="50"/>
        <v>0</v>
      </c>
      <c r="M60" s="44"/>
      <c r="N60" s="56"/>
      <c r="O60" s="123">
        <f t="shared" si="51"/>
        <v>0</v>
      </c>
      <c r="P60" s="44"/>
      <c r="Q60" s="56"/>
      <c r="R60" s="123">
        <f t="shared" si="52"/>
        <v>0</v>
      </c>
      <c r="S60" s="44"/>
      <c r="T60" s="56"/>
      <c r="U60" s="123">
        <f t="shared" si="53"/>
        <v>0</v>
      </c>
      <c r="V60" s="44"/>
      <c r="W60" s="56"/>
      <c r="X60" s="5">
        <f t="shared" si="54"/>
        <v>0</v>
      </c>
      <c r="Y60" s="44"/>
      <c r="Z60" s="56"/>
      <c r="AA60" s="5">
        <f t="shared" si="55"/>
        <v>0</v>
      </c>
    </row>
    <row r="61" spans="1:27" x14ac:dyDescent="0.3">
      <c r="A61" s="54" t="s">
        <v>136</v>
      </c>
      <c r="C61" s="77"/>
      <c r="D61" s="105" t="s">
        <v>122</v>
      </c>
      <c r="E61" s="56"/>
      <c r="F61" s="123">
        <f t="shared" si="48"/>
        <v>0</v>
      </c>
      <c r="G61" s="44"/>
      <c r="H61" s="56"/>
      <c r="I61" s="123">
        <f t="shared" si="49"/>
        <v>0</v>
      </c>
      <c r="J61" s="44"/>
      <c r="K61" s="56"/>
      <c r="L61" s="123">
        <f t="shared" si="50"/>
        <v>0</v>
      </c>
      <c r="M61" s="44"/>
      <c r="N61" s="56"/>
      <c r="O61" s="123">
        <f t="shared" si="51"/>
        <v>0</v>
      </c>
      <c r="P61" s="192"/>
      <c r="Q61" s="56"/>
      <c r="R61" s="123">
        <f t="shared" si="52"/>
        <v>0</v>
      </c>
      <c r="S61" s="187"/>
      <c r="T61" s="56"/>
      <c r="U61" s="123">
        <f t="shared" si="53"/>
        <v>0</v>
      </c>
      <c r="V61" s="44"/>
      <c r="W61" s="56"/>
      <c r="X61" s="5">
        <f t="shared" si="54"/>
        <v>0</v>
      </c>
      <c r="Y61" s="44"/>
      <c r="Z61" s="56"/>
      <c r="AA61" s="5">
        <f t="shared" si="55"/>
        <v>0</v>
      </c>
    </row>
    <row r="62" spans="1:27" x14ac:dyDescent="0.3">
      <c r="A62" s="54" t="s">
        <v>120</v>
      </c>
      <c r="C62" s="77"/>
      <c r="D62" s="105" t="s">
        <v>133</v>
      </c>
      <c r="E62" s="56"/>
      <c r="F62" s="123">
        <f t="shared" si="48"/>
        <v>0</v>
      </c>
      <c r="G62" s="44"/>
      <c r="H62" s="56"/>
      <c r="I62" s="123">
        <f t="shared" si="49"/>
        <v>0</v>
      </c>
      <c r="J62" s="44"/>
      <c r="K62" s="56"/>
      <c r="L62" s="123">
        <f t="shared" si="50"/>
        <v>0</v>
      </c>
      <c r="M62" s="44"/>
      <c r="N62" s="56"/>
      <c r="O62" s="123">
        <f t="shared" si="51"/>
        <v>0</v>
      </c>
      <c r="P62" s="44"/>
      <c r="Q62" s="56"/>
      <c r="R62" s="123">
        <f t="shared" si="52"/>
        <v>0</v>
      </c>
      <c r="S62" s="44"/>
      <c r="T62" s="56"/>
      <c r="U62" s="123">
        <f t="shared" si="53"/>
        <v>0</v>
      </c>
      <c r="V62" s="44"/>
      <c r="W62" s="56"/>
      <c r="X62" s="5">
        <f t="shared" si="54"/>
        <v>0</v>
      </c>
      <c r="Y62" s="44"/>
      <c r="Z62" s="56"/>
      <c r="AA62" s="5">
        <f t="shared" si="55"/>
        <v>0</v>
      </c>
    </row>
    <row r="63" spans="1:27" ht="15" thickBot="1" x14ac:dyDescent="0.35">
      <c r="A63" s="71" t="s">
        <v>135</v>
      </c>
      <c r="B63" s="70"/>
      <c r="C63" s="109"/>
      <c r="D63" s="110" t="s">
        <v>133</v>
      </c>
      <c r="E63" s="111"/>
      <c r="F63" s="125">
        <f t="shared" si="48"/>
        <v>0</v>
      </c>
      <c r="G63" s="44"/>
      <c r="H63" s="111"/>
      <c r="I63" s="125">
        <f t="shared" si="49"/>
        <v>0</v>
      </c>
      <c r="J63" s="44"/>
      <c r="K63" s="111"/>
      <c r="L63" s="125">
        <f t="shared" si="50"/>
        <v>0</v>
      </c>
      <c r="M63" s="44"/>
      <c r="N63" s="111"/>
      <c r="O63" s="125">
        <f t="shared" si="51"/>
        <v>0</v>
      </c>
      <c r="P63" s="44"/>
      <c r="Q63" s="111"/>
      <c r="R63" s="125">
        <f t="shared" si="52"/>
        <v>0</v>
      </c>
      <c r="S63" s="44"/>
      <c r="T63" s="111"/>
      <c r="U63" s="125">
        <f t="shared" si="53"/>
        <v>0</v>
      </c>
      <c r="V63" s="44"/>
      <c r="W63" s="111"/>
      <c r="X63" s="7">
        <f t="shared" si="54"/>
        <v>0</v>
      </c>
      <c r="Y63" s="44"/>
      <c r="Z63" s="111"/>
      <c r="AA63" s="7">
        <f t="shared" si="55"/>
        <v>0</v>
      </c>
    </row>
    <row r="64" spans="1:27" ht="15" thickBot="1" x14ac:dyDescent="0.35">
      <c r="A64" s="137" t="s">
        <v>123</v>
      </c>
      <c r="B64" s="36"/>
      <c r="F64" s="131">
        <f>SUM(F45:F63)</f>
        <v>168.75</v>
      </c>
      <c r="G64" s="66"/>
      <c r="H64" s="66"/>
      <c r="I64" s="131">
        <f>SUM(I45:I63)</f>
        <v>78</v>
      </c>
      <c r="J64" s="66"/>
      <c r="K64" s="66"/>
      <c r="L64" s="131">
        <f>SUM(L45:L63)</f>
        <v>186.75</v>
      </c>
      <c r="M64" s="66"/>
      <c r="N64" s="66"/>
      <c r="O64" s="131">
        <f>SUM(O45:O63)</f>
        <v>144.67000000000002</v>
      </c>
      <c r="P64" s="66"/>
      <c r="Q64" s="66"/>
      <c r="R64" s="131">
        <f>SUM(R45:R63)</f>
        <v>87.640999999999991</v>
      </c>
      <c r="S64" s="66"/>
      <c r="T64" s="66"/>
      <c r="U64" s="131">
        <f>SUM(U45:U63)</f>
        <v>78</v>
      </c>
      <c r="V64" s="66"/>
      <c r="W64" s="66"/>
      <c r="X64" s="112">
        <f>SUM(X45:X63)</f>
        <v>0</v>
      </c>
      <c r="Y64" s="66"/>
      <c r="Z64" s="66"/>
      <c r="AA64" s="112">
        <f>SUM(AA45:AA63)</f>
        <v>0</v>
      </c>
    </row>
    <row r="66" spans="1:8" ht="15" thickBot="1" x14ac:dyDescent="0.35"/>
    <row r="67" spans="1:8" x14ac:dyDescent="0.3">
      <c r="A67" s="133" t="s">
        <v>88</v>
      </c>
      <c r="B67" s="138"/>
      <c r="C67" s="138" t="s">
        <v>89</v>
      </c>
      <c r="D67" s="139"/>
      <c r="E67" s="113"/>
      <c r="F67" s="114"/>
      <c r="G67" s="54"/>
    </row>
    <row r="68" spans="1:8" x14ac:dyDescent="0.3">
      <c r="A68" s="140" t="s">
        <v>87</v>
      </c>
      <c r="B68" s="141"/>
      <c r="C68" s="141" t="s">
        <v>62</v>
      </c>
      <c r="D68" s="142" t="s">
        <v>109</v>
      </c>
      <c r="E68" s="58"/>
      <c r="F68" s="115"/>
    </row>
    <row r="69" spans="1:8" x14ac:dyDescent="0.3">
      <c r="A69" s="143" t="str">
        <f>E4</f>
        <v>Corn following soybean (two year rotation)</v>
      </c>
      <c r="B69" s="144"/>
      <c r="C69" s="145">
        <f>F18</f>
        <v>501.80146666666678</v>
      </c>
      <c r="D69" s="13" t="str">
        <f>E5</f>
        <v>Two-Year Rotation: Corn-Soybean</v>
      </c>
      <c r="E69" s="13"/>
      <c r="F69" s="126"/>
      <c r="G69" s="54"/>
    </row>
    <row r="70" spans="1:8" x14ac:dyDescent="0.3">
      <c r="A70" s="143" t="str">
        <f>H4</f>
        <v>Soybeans following corn (two year rotation)</v>
      </c>
      <c r="B70" s="144"/>
      <c r="C70" s="145">
        <f>I18</f>
        <v>305.08999999999997</v>
      </c>
      <c r="D70" s="13" t="str">
        <f>H5</f>
        <v>Two-Year Rotation: Corn-Soybean</v>
      </c>
      <c r="E70" s="13"/>
      <c r="F70" s="126"/>
    </row>
    <row r="71" spans="1:8" x14ac:dyDescent="0.3">
      <c r="A71" s="143" t="str">
        <f>K4</f>
        <v>Corn following corn</v>
      </c>
      <c r="B71" s="144"/>
      <c r="C71" s="145">
        <f>L18</f>
        <v>352.36896666666667</v>
      </c>
      <c r="D71" s="13" t="str">
        <f>K5</f>
        <v>Continuous Corn</v>
      </c>
      <c r="E71" s="13"/>
      <c r="F71" s="126"/>
    </row>
    <row r="72" spans="1:8" x14ac:dyDescent="0.3">
      <c r="A72" s="143" t="str">
        <f>N4</f>
        <v>Corn following hybrid rye + clover</v>
      </c>
      <c r="B72" s="144"/>
      <c r="C72" s="145">
        <f>O18</f>
        <v>578.70073333333335</v>
      </c>
      <c r="D72" s="13" t="str">
        <f>N5</f>
        <v>Three year: Corn- Soybean- Hybrid Rye + Red Clover</v>
      </c>
      <c r="E72" s="13"/>
      <c r="F72" s="126"/>
    </row>
    <row r="73" spans="1:8" x14ac:dyDescent="0.3">
      <c r="A73" s="143" t="str">
        <f>Q4</f>
        <v>Hybrid rye + red clover</v>
      </c>
      <c r="B73" s="144"/>
      <c r="C73" s="145">
        <f>R18</f>
        <v>292.42993333333328</v>
      </c>
      <c r="D73" s="13" t="str">
        <f>Q5</f>
        <v>Three year: Corn- Soybean- Hybrid Rye + Red Clover</v>
      </c>
      <c r="E73" s="13"/>
      <c r="F73" s="126"/>
    </row>
    <row r="74" spans="1:8" x14ac:dyDescent="0.3">
      <c r="A74" s="143" t="str">
        <f>T4</f>
        <v>Soybeans following corn (extended rotation)</v>
      </c>
      <c r="B74" s="144"/>
      <c r="C74" s="145">
        <f>U18</f>
        <v>354.79700000000008</v>
      </c>
      <c r="D74" s="13" t="str">
        <f>T5</f>
        <v>Three year: Corn- Soybean- Hybrid Rye + Red Clover</v>
      </c>
      <c r="E74" s="13"/>
      <c r="F74" s="126"/>
    </row>
    <row r="75" spans="1:8" x14ac:dyDescent="0.3">
      <c r="A75" s="143" t="str">
        <f>W4</f>
        <v>(Edit to enter your own crop year_a)</v>
      </c>
      <c r="B75" s="144"/>
      <c r="C75" s="145">
        <f>X18</f>
        <v>0</v>
      </c>
      <c r="D75" s="13" t="str">
        <f>W5</f>
        <v>(Edit to enter your own rotation)</v>
      </c>
      <c r="E75" s="13"/>
      <c r="F75" s="126"/>
    </row>
    <row r="76" spans="1:8" ht="15" thickBot="1" x14ac:dyDescent="0.35">
      <c r="A76" s="146">
        <f>Z4</f>
        <v>0</v>
      </c>
      <c r="B76" s="147"/>
      <c r="C76" s="148">
        <f>Z18</f>
        <v>0</v>
      </c>
      <c r="D76" s="149">
        <f>Z5</f>
        <v>0</v>
      </c>
      <c r="E76" s="149"/>
      <c r="F76" s="150"/>
      <c r="G76" s="31"/>
      <c r="H76" s="31"/>
    </row>
    <row r="77" spans="1:8" x14ac:dyDescent="0.3">
      <c r="A77" s="15"/>
      <c r="B77" s="15"/>
      <c r="C77" s="151"/>
      <c r="D77" s="15"/>
      <c r="E77" s="15"/>
      <c r="F77" s="15"/>
      <c r="G77" s="31"/>
      <c r="H77" s="31"/>
    </row>
    <row r="78" spans="1:8" x14ac:dyDescent="0.3">
      <c r="A78" s="15"/>
      <c r="B78" s="15"/>
      <c r="C78" s="15"/>
      <c r="D78" s="15" t="str" cm="1">
        <f t="array" ref="D78:E78">'Rotation Summary'!A17:B17</f>
        <v>Two year: Corn - Soybean</v>
      </c>
      <c r="E78" s="15">
        <v>0</v>
      </c>
      <c r="F78" s="15"/>
      <c r="G78" s="31"/>
      <c r="H78" s="31"/>
    </row>
    <row r="79" spans="1:8" x14ac:dyDescent="0.3">
      <c r="A79" s="15"/>
      <c r="B79" s="15"/>
      <c r="C79" s="15"/>
      <c r="D79" s="15" t="str" cm="1">
        <f t="array" ref="D79:E79">'Rotation Summary'!A18:B18</f>
        <v>Three year: Corn- Soybean- Hybrid Rye + Red Clover</v>
      </c>
      <c r="E79" s="15">
        <v>0</v>
      </c>
      <c r="F79" s="15"/>
      <c r="G79" s="31"/>
      <c r="H79" s="31"/>
    </row>
    <row r="80" spans="1:8" x14ac:dyDescent="0.3">
      <c r="A80" s="15"/>
      <c r="B80" s="15"/>
      <c r="C80" s="15"/>
      <c r="D80" s="15" t="str" cm="1">
        <f t="array" ref="D80:E80">'Rotation Summary'!A19:B19</f>
        <v>Continuous Corn</v>
      </c>
      <c r="E80" s="15">
        <v>0</v>
      </c>
      <c r="F80" s="15"/>
      <c r="G80" s="31"/>
      <c r="H80" s="31"/>
    </row>
    <row r="81" spans="1:8" x14ac:dyDescent="0.3">
      <c r="A81" s="15"/>
      <c r="B81" s="15"/>
      <c r="C81" s="15"/>
      <c r="D81" s="15" t="str" cm="1">
        <f t="array" ref="D81:E81">'Rotation Summary'!A20:B20</f>
        <v>(Edit to enter your own rotation)</v>
      </c>
      <c r="E81" s="15">
        <v>0</v>
      </c>
      <c r="F81" s="15"/>
      <c r="G81" s="31"/>
      <c r="H81" s="31"/>
    </row>
    <row r="82" spans="1:8" x14ac:dyDescent="0.3">
      <c r="A82" s="15"/>
      <c r="B82" s="15"/>
      <c r="C82" s="15"/>
      <c r="D82" s="15"/>
      <c r="E82" s="15"/>
      <c r="F82" s="15"/>
      <c r="G82" s="31"/>
      <c r="H82" s="31"/>
    </row>
  </sheetData>
  <sheetProtection selectLockedCells="1"/>
  <mergeCells count="18">
    <mergeCell ref="N4:O4"/>
    <mergeCell ref="Q4:R4"/>
    <mergeCell ref="A1:C1"/>
    <mergeCell ref="T5:U5"/>
    <mergeCell ref="W5:X5"/>
    <mergeCell ref="A3:N3"/>
    <mergeCell ref="Z5:AA5"/>
    <mergeCell ref="T4:U4"/>
    <mergeCell ref="E5:F5"/>
    <mergeCell ref="H5:I5"/>
    <mergeCell ref="K5:L5"/>
    <mergeCell ref="N5:O5"/>
    <mergeCell ref="Q5:R5"/>
    <mergeCell ref="W4:X4"/>
    <mergeCell ref="Z4:AA4"/>
    <mergeCell ref="E4:F4"/>
    <mergeCell ref="H4:I4"/>
    <mergeCell ref="K4:L4"/>
  </mergeCells>
  <pageMargins left="0.7" right="0.7" top="0.75" bottom="0.75" header="0.3" footer="0.3"/>
  <pageSetup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B73179-8AE5-4B53-8DB3-948364F389BC}">
          <x14:formula1>
            <xm:f>'Rotation Summary'!$C$17:$C$26</xm:f>
          </x14:formula1>
          <xm:sqref>E4:F4 T4:U4 K4:L4 N4:O4 Q4:R4 H4:I4</xm:sqref>
        </x14:dataValidation>
        <x14:dataValidation type="list" allowBlank="1" showInputMessage="1" showErrorMessage="1" xr:uid="{37F25875-18E8-4A65-B127-1AD03AE5E63E}">
          <x14:formula1>
            <xm:f>'Rotation Summary'!$A$17:$A$22</xm:f>
          </x14:formula1>
          <xm:sqref>E5:F5 K5:L5 N5:O5 Q5:R5 T5:U5 H5:I5</xm:sqref>
        </x14:dataValidation>
        <x14:dataValidation type="list" allowBlank="1" showInputMessage="1" showErrorMessage="1" xr:uid="{4BE49B0B-B7AC-4542-9ED7-F2D848D6481E}">
          <x14:formula1>
            <xm:f>'Rotation Summary'!$C$17:$C$25</xm:f>
          </x14:formula1>
          <xm:sqref>W4:X4 Z4:AA4</xm:sqref>
        </x14:dataValidation>
        <x14:dataValidation type="list" allowBlank="1" showInputMessage="1" showErrorMessage="1" xr:uid="{BBAF7310-8BB7-498E-8B6D-7AB714491020}">
          <x14:formula1>
            <xm:f>'Rotation Summary'!$A$17:$A$21</xm:f>
          </x14:formula1>
          <xm:sqref>W5:X5 Z5:AA5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F1F2-71F7-4088-9712-3CA8FCDC9924}">
  <sheetPr>
    <pageSetUpPr fitToPage="1"/>
  </sheetPr>
  <dimension ref="A1:O83"/>
  <sheetViews>
    <sheetView zoomScaleNormal="100" workbookViewId="0">
      <pane xSplit="1" ySplit="5" topLeftCell="B57" activePane="bottomRight" state="frozen"/>
      <selection pane="topRight" activeCell="B1" sqref="B1"/>
      <selection pane="bottomLeft" activeCell="A3" sqref="A3"/>
      <selection pane="bottomRight" activeCell="H62" sqref="H62"/>
    </sheetView>
  </sheetViews>
  <sheetFormatPr defaultColWidth="8.88671875" defaultRowHeight="14.4" x14ac:dyDescent="0.3"/>
  <cols>
    <col min="1" max="1" width="27.44140625" style="30" bestFit="1" customWidth="1"/>
    <col min="2" max="11" width="12.6640625" style="30" customWidth="1"/>
    <col min="12" max="16384" width="8.88671875" style="30"/>
  </cols>
  <sheetData>
    <row r="1" spans="1:12" ht="21.6" thickBot="1" x14ac:dyDescent="0.45">
      <c r="A1" s="224" t="s">
        <v>165</v>
      </c>
      <c r="B1" s="224"/>
      <c r="C1" s="224"/>
      <c r="D1" s="224"/>
      <c r="E1" s="224"/>
      <c r="F1" s="224"/>
    </row>
    <row r="2" spans="1:12" s="45" customFormat="1" ht="18" thickTop="1" x14ac:dyDescent="0.35">
      <c r="A2" s="176" t="s">
        <v>187</v>
      </c>
      <c r="B2" s="117"/>
      <c r="C2" s="117"/>
      <c r="D2" s="117"/>
      <c r="E2" s="117"/>
      <c r="F2" s="117"/>
    </row>
    <row r="3" spans="1:12" s="45" customFormat="1" ht="15.6" customHeight="1" thickBot="1" x14ac:dyDescent="0.4">
      <c r="A3" s="167"/>
    </row>
    <row r="4" spans="1:12" ht="78" customHeight="1" x14ac:dyDescent="0.3">
      <c r="A4" s="95"/>
      <c r="B4" s="113"/>
      <c r="C4" s="161" t="s">
        <v>188</v>
      </c>
      <c r="D4" s="162" t="str">
        <f>'Crop Budgets'!E4</f>
        <v>Corn following soybean (two year rotation)</v>
      </c>
      <c r="E4" s="162" t="str">
        <f>'Crop Budgets'!H4</f>
        <v>Soybeans following corn (two year rotation)</v>
      </c>
      <c r="F4" s="162" t="str">
        <f>'Crop Budgets'!K4</f>
        <v>Corn following corn</v>
      </c>
      <c r="G4" s="162" t="str">
        <f>'Crop Budgets'!N4</f>
        <v>Corn following hybrid rye + clover</v>
      </c>
      <c r="H4" s="162" t="str">
        <f>'Crop Budgets'!Q4</f>
        <v>Hybrid rye + red clover</v>
      </c>
      <c r="I4" s="162" t="str">
        <f>'Crop Budgets'!T4</f>
        <v>Soybeans following corn (extended rotation)</v>
      </c>
      <c r="J4" s="162" t="str">
        <f>'Crop Budgets'!W4</f>
        <v>(Edit to enter your own crop year_a)</v>
      </c>
      <c r="K4" s="163">
        <f>'Crop Budgets'!Z4</f>
        <v>0</v>
      </c>
    </row>
    <row r="5" spans="1:12" ht="66" customHeight="1" x14ac:dyDescent="0.3">
      <c r="A5" s="168"/>
      <c r="B5" s="48" t="s">
        <v>94</v>
      </c>
      <c r="C5" s="164" t="s">
        <v>103</v>
      </c>
      <c r="D5" s="165" t="str">
        <f>'Crop Budgets'!E5</f>
        <v>Two-Year Rotation: Corn-Soybean</v>
      </c>
      <c r="E5" s="165" t="str">
        <f>'Crop Budgets'!H5</f>
        <v>Two-Year Rotation: Corn-Soybean</v>
      </c>
      <c r="F5" s="165" t="str">
        <f>'Crop Budgets'!K5</f>
        <v>Continuous Corn</v>
      </c>
      <c r="G5" s="165" t="str">
        <f>'Crop Budgets'!N5</f>
        <v>Three year: Corn- Soybean- Hybrid Rye + Red Clover</v>
      </c>
      <c r="H5" s="165" t="str">
        <f>'Crop Budgets'!Q5</f>
        <v>Three year: Corn- Soybean- Hybrid Rye + Red Clover</v>
      </c>
      <c r="I5" s="165" t="str">
        <f>'Crop Budgets'!T5</f>
        <v>Three year: Corn- Soybean- Hybrid Rye + Red Clover</v>
      </c>
      <c r="J5" s="165" t="str">
        <f>'Crop Budgets'!W5</f>
        <v>(Edit to enter your own rotation)</v>
      </c>
      <c r="K5" s="166">
        <f>'Crop Budgets'!Z5</f>
        <v>0</v>
      </c>
    </row>
    <row r="6" spans="1:12" x14ac:dyDescent="0.3">
      <c r="A6" s="169" t="s">
        <v>16</v>
      </c>
      <c r="B6" s="170"/>
      <c r="C6" s="171" t="s">
        <v>7</v>
      </c>
      <c r="D6" s="230" t="s">
        <v>93</v>
      </c>
      <c r="E6" s="231"/>
      <c r="F6" s="231"/>
      <c r="G6" s="231"/>
      <c r="H6" s="231"/>
      <c r="I6" s="231"/>
      <c r="J6" s="231"/>
      <c r="K6" s="232"/>
    </row>
    <row r="7" spans="1:12" x14ac:dyDescent="0.3">
      <c r="A7" s="54" t="s">
        <v>61</v>
      </c>
      <c r="B7" s="88">
        <v>12</v>
      </c>
      <c r="C7" s="47" t="s">
        <v>45</v>
      </c>
      <c r="D7" s="63"/>
      <c r="E7" s="63"/>
      <c r="F7" s="63"/>
      <c r="G7" s="63"/>
      <c r="H7" s="63"/>
      <c r="I7" s="63"/>
      <c r="J7" s="63"/>
      <c r="K7" s="172"/>
      <c r="L7" s="79"/>
    </row>
    <row r="8" spans="1:12" x14ac:dyDescent="0.3">
      <c r="A8" s="54" t="s">
        <v>17</v>
      </c>
      <c r="B8" s="88">
        <v>18</v>
      </c>
      <c r="C8" s="47" t="s">
        <v>45</v>
      </c>
      <c r="D8" s="63"/>
      <c r="E8" s="63"/>
      <c r="F8" s="63">
        <v>1</v>
      </c>
      <c r="G8" s="63"/>
      <c r="H8" s="63"/>
      <c r="I8" s="63"/>
      <c r="J8" s="63"/>
      <c r="K8" s="172"/>
      <c r="L8" s="79"/>
    </row>
    <row r="9" spans="1:12" x14ac:dyDescent="0.3">
      <c r="A9" s="54" t="s">
        <v>19</v>
      </c>
      <c r="B9" s="88">
        <v>21</v>
      </c>
      <c r="C9" s="47" t="s">
        <v>45</v>
      </c>
      <c r="D9" s="63"/>
      <c r="E9" s="63"/>
      <c r="F9" s="63"/>
      <c r="G9" s="63"/>
      <c r="H9" s="63"/>
      <c r="I9" s="63"/>
      <c r="J9" s="63"/>
      <c r="K9" s="172"/>
      <c r="L9" s="79"/>
    </row>
    <row r="10" spans="1:12" x14ac:dyDescent="0.3">
      <c r="A10" s="54" t="s">
        <v>20</v>
      </c>
      <c r="B10" s="88">
        <v>19</v>
      </c>
      <c r="C10" s="47" t="s">
        <v>45</v>
      </c>
      <c r="D10" s="63"/>
      <c r="E10" s="63">
        <v>1</v>
      </c>
      <c r="F10" s="63"/>
      <c r="G10" s="63"/>
      <c r="H10" s="63"/>
      <c r="I10" s="63">
        <v>1</v>
      </c>
      <c r="J10" s="63"/>
      <c r="K10" s="172"/>
      <c r="L10" s="79"/>
    </row>
    <row r="11" spans="1:12" x14ac:dyDescent="0.3">
      <c r="A11" s="54" t="s">
        <v>21</v>
      </c>
      <c r="B11" s="88">
        <v>21</v>
      </c>
      <c r="C11" s="47" t="s">
        <v>45</v>
      </c>
      <c r="D11" s="63"/>
      <c r="E11" s="63"/>
      <c r="F11" s="63"/>
      <c r="G11" s="63"/>
      <c r="H11" s="63"/>
      <c r="I11" s="63"/>
      <c r="J11" s="63"/>
      <c r="K11" s="172"/>
      <c r="L11" s="79"/>
    </row>
    <row r="12" spans="1:12" x14ac:dyDescent="0.3">
      <c r="A12" s="54" t="s">
        <v>22</v>
      </c>
      <c r="B12" s="88">
        <v>22</v>
      </c>
      <c r="C12" s="47" t="s">
        <v>45</v>
      </c>
      <c r="D12" s="63"/>
      <c r="E12" s="63"/>
      <c r="F12" s="63"/>
      <c r="G12" s="63"/>
      <c r="H12" s="63"/>
      <c r="I12" s="63"/>
      <c r="J12" s="63"/>
      <c r="K12" s="172"/>
      <c r="L12" s="79"/>
    </row>
    <row r="13" spans="1:12" x14ac:dyDescent="0.3">
      <c r="A13" s="54" t="s">
        <v>18</v>
      </c>
      <c r="B13" s="88">
        <v>18</v>
      </c>
      <c r="C13" s="47" t="s">
        <v>45</v>
      </c>
      <c r="D13" s="63"/>
      <c r="E13" s="63"/>
      <c r="F13" s="63"/>
      <c r="G13" s="63"/>
      <c r="H13" s="63"/>
      <c r="I13" s="63"/>
      <c r="J13" s="63"/>
      <c r="K13" s="172"/>
      <c r="L13" s="79"/>
    </row>
    <row r="14" spans="1:12" x14ac:dyDescent="0.3">
      <c r="A14" s="54" t="s">
        <v>23</v>
      </c>
      <c r="B14" s="88">
        <v>16</v>
      </c>
      <c r="C14" s="47" t="s">
        <v>45</v>
      </c>
      <c r="D14" s="63"/>
      <c r="E14" s="63"/>
      <c r="F14" s="63"/>
      <c r="G14" s="63"/>
      <c r="H14" s="63"/>
      <c r="I14" s="63"/>
      <c r="J14" s="63"/>
      <c r="K14" s="172"/>
      <c r="L14" s="79"/>
    </row>
    <row r="15" spans="1:12" x14ac:dyDescent="0.3">
      <c r="A15" s="54" t="s">
        <v>24</v>
      </c>
      <c r="B15" s="88">
        <v>10</v>
      </c>
      <c r="C15" s="47" t="s">
        <v>45</v>
      </c>
      <c r="D15" s="63"/>
      <c r="E15" s="63"/>
      <c r="F15" s="63"/>
      <c r="G15" s="63"/>
      <c r="H15" s="63"/>
      <c r="I15" s="63"/>
      <c r="J15" s="63"/>
      <c r="K15" s="172"/>
      <c r="L15" s="79"/>
    </row>
    <row r="16" spans="1:12" x14ac:dyDescent="0.3">
      <c r="A16" s="54" t="s">
        <v>25</v>
      </c>
      <c r="B16" s="88">
        <v>16</v>
      </c>
      <c r="C16" s="47" t="s">
        <v>45</v>
      </c>
      <c r="D16" s="63">
        <v>1</v>
      </c>
      <c r="E16" s="63"/>
      <c r="F16" s="63">
        <v>1</v>
      </c>
      <c r="G16" s="63">
        <v>1</v>
      </c>
      <c r="H16" s="63"/>
      <c r="I16" s="63"/>
      <c r="J16" s="63"/>
      <c r="K16" s="172"/>
      <c r="L16" s="79"/>
    </row>
    <row r="17" spans="1:12" x14ac:dyDescent="0.3">
      <c r="A17" s="54" t="s">
        <v>26</v>
      </c>
      <c r="B17" s="88">
        <v>16</v>
      </c>
      <c r="C17" s="47" t="s">
        <v>45</v>
      </c>
      <c r="D17" s="63">
        <v>1</v>
      </c>
      <c r="E17" s="63">
        <v>1</v>
      </c>
      <c r="F17" s="63">
        <v>1</v>
      </c>
      <c r="G17" s="63">
        <v>1</v>
      </c>
      <c r="H17" s="63">
        <v>1</v>
      </c>
      <c r="I17" s="63">
        <v>1</v>
      </c>
      <c r="J17" s="63"/>
      <c r="K17" s="172"/>
      <c r="L17" s="79"/>
    </row>
    <row r="18" spans="1:12" x14ac:dyDescent="0.3">
      <c r="A18" s="54" t="s">
        <v>27</v>
      </c>
      <c r="B18" s="88">
        <v>7</v>
      </c>
      <c r="C18" s="47" t="s">
        <v>45</v>
      </c>
      <c r="D18" s="63"/>
      <c r="E18" s="63"/>
      <c r="F18" s="63"/>
      <c r="G18" s="63"/>
      <c r="H18" s="63"/>
      <c r="I18" s="63"/>
      <c r="J18" s="63"/>
      <c r="K18" s="172"/>
      <c r="L18" s="79"/>
    </row>
    <row r="19" spans="1:12" x14ac:dyDescent="0.3">
      <c r="A19" s="54" t="s">
        <v>28</v>
      </c>
      <c r="B19" s="88">
        <v>14</v>
      </c>
      <c r="C19" s="47" t="s">
        <v>45</v>
      </c>
      <c r="D19" s="63"/>
      <c r="E19" s="63"/>
      <c r="F19" s="63"/>
      <c r="G19" s="63"/>
      <c r="H19" s="63"/>
      <c r="I19" s="63"/>
      <c r="J19" s="63"/>
      <c r="K19" s="172"/>
      <c r="L19" s="79"/>
    </row>
    <row r="20" spans="1:12" x14ac:dyDescent="0.3">
      <c r="A20" s="54" t="s">
        <v>29</v>
      </c>
      <c r="B20" s="88">
        <v>9</v>
      </c>
      <c r="C20" s="47" t="s">
        <v>45</v>
      </c>
      <c r="D20" s="63"/>
      <c r="E20" s="63"/>
      <c r="F20" s="63"/>
      <c r="G20" s="63"/>
      <c r="H20" s="63"/>
      <c r="I20" s="63"/>
      <c r="J20" s="63"/>
      <c r="K20" s="172"/>
      <c r="L20" s="79"/>
    </row>
    <row r="21" spans="1:12" x14ac:dyDescent="0.3">
      <c r="A21" s="56"/>
      <c r="B21" s="77"/>
      <c r="C21" s="63"/>
      <c r="D21" s="63"/>
      <c r="E21" s="63"/>
      <c r="F21" s="63"/>
      <c r="G21" s="63"/>
      <c r="H21" s="63"/>
      <c r="I21" s="63"/>
      <c r="J21" s="63"/>
      <c r="K21" s="172"/>
      <c r="L21" s="79"/>
    </row>
    <row r="22" spans="1:12" x14ac:dyDescent="0.3">
      <c r="A22" s="56"/>
      <c r="B22" s="77"/>
      <c r="C22" s="63"/>
      <c r="D22" s="63"/>
      <c r="E22" s="63"/>
      <c r="F22" s="63"/>
      <c r="G22" s="63"/>
      <c r="H22" s="63"/>
      <c r="I22" s="63"/>
      <c r="J22" s="63"/>
      <c r="K22" s="172"/>
      <c r="L22" s="79"/>
    </row>
    <row r="23" spans="1:12" x14ac:dyDescent="0.3">
      <c r="A23" s="56"/>
      <c r="B23" s="77"/>
      <c r="C23" s="63"/>
      <c r="D23" s="63"/>
      <c r="E23" s="63"/>
      <c r="F23" s="63"/>
      <c r="G23" s="63"/>
      <c r="H23" s="63"/>
      <c r="I23" s="63"/>
      <c r="J23" s="63"/>
      <c r="K23" s="172"/>
      <c r="L23" s="79"/>
    </row>
    <row r="24" spans="1:12" x14ac:dyDescent="0.3">
      <c r="A24" s="56"/>
      <c r="B24" s="77"/>
      <c r="C24" s="63"/>
      <c r="D24" s="63"/>
      <c r="E24" s="63"/>
      <c r="F24" s="63"/>
      <c r="G24" s="63"/>
      <c r="H24" s="63"/>
      <c r="I24" s="63"/>
      <c r="J24" s="63"/>
      <c r="K24" s="172"/>
      <c r="L24" s="79"/>
    </row>
    <row r="25" spans="1:12" x14ac:dyDescent="0.3">
      <c r="A25" s="72" t="s">
        <v>30</v>
      </c>
      <c r="B25" s="88"/>
      <c r="C25" s="47"/>
      <c r="D25" s="173"/>
      <c r="E25" s="173"/>
      <c r="F25" s="173"/>
      <c r="G25" s="173"/>
      <c r="H25" s="173"/>
      <c r="I25" s="173"/>
      <c r="J25" s="173"/>
      <c r="K25" s="174"/>
      <c r="L25" s="79"/>
    </row>
    <row r="26" spans="1:12" x14ac:dyDescent="0.3">
      <c r="A26" s="54" t="s">
        <v>31</v>
      </c>
      <c r="B26" s="88">
        <v>23</v>
      </c>
      <c r="C26" s="47" t="s">
        <v>45</v>
      </c>
      <c r="D26" s="63">
        <v>1</v>
      </c>
      <c r="E26" s="63">
        <v>1</v>
      </c>
      <c r="F26" s="63">
        <v>1</v>
      </c>
      <c r="G26" s="63">
        <v>1</v>
      </c>
      <c r="H26" s="63"/>
      <c r="I26" s="63">
        <v>1</v>
      </c>
      <c r="J26" s="63"/>
      <c r="K26" s="172"/>
      <c r="L26" s="79"/>
    </row>
    <row r="27" spans="1:12" x14ac:dyDescent="0.3">
      <c r="A27" s="54" t="s">
        <v>32</v>
      </c>
      <c r="B27" s="88">
        <v>19</v>
      </c>
      <c r="C27" s="47" t="s">
        <v>45</v>
      </c>
      <c r="D27" s="63"/>
      <c r="E27" s="63"/>
      <c r="F27" s="63"/>
      <c r="G27" s="63"/>
      <c r="H27" s="63">
        <v>1</v>
      </c>
      <c r="I27" s="63"/>
      <c r="J27" s="63"/>
      <c r="K27" s="172"/>
      <c r="L27" s="79"/>
    </row>
    <row r="28" spans="1:12" x14ac:dyDescent="0.3">
      <c r="A28" s="54" t="s">
        <v>63</v>
      </c>
      <c r="B28" s="88">
        <v>20</v>
      </c>
      <c r="C28" s="47" t="s">
        <v>45</v>
      </c>
      <c r="D28" s="63"/>
      <c r="E28" s="63">
        <v>1</v>
      </c>
      <c r="F28" s="63"/>
      <c r="G28" s="63"/>
      <c r="H28" s="63"/>
      <c r="I28" s="63">
        <v>1</v>
      </c>
      <c r="J28" s="63"/>
      <c r="K28" s="172"/>
      <c r="L28" s="79"/>
    </row>
    <row r="29" spans="1:12" x14ac:dyDescent="0.3">
      <c r="A29" s="54" t="s">
        <v>33</v>
      </c>
      <c r="B29" s="88">
        <v>11</v>
      </c>
      <c r="C29" s="47" t="s">
        <v>45</v>
      </c>
      <c r="D29" s="63"/>
      <c r="E29" s="63"/>
      <c r="F29" s="63"/>
      <c r="G29" s="63"/>
      <c r="H29" s="63">
        <v>1</v>
      </c>
      <c r="I29" s="63"/>
      <c r="J29" s="63"/>
      <c r="K29" s="172"/>
      <c r="L29" s="79"/>
    </row>
    <row r="30" spans="1:12" x14ac:dyDescent="0.3">
      <c r="A30" s="54" t="s">
        <v>34</v>
      </c>
      <c r="B30" s="88">
        <v>12</v>
      </c>
      <c r="C30" s="47" t="s">
        <v>45</v>
      </c>
      <c r="D30" s="63"/>
      <c r="E30" s="63"/>
      <c r="F30" s="63"/>
      <c r="G30" s="63"/>
      <c r="H30" s="63"/>
      <c r="I30" s="63"/>
      <c r="J30" s="63"/>
      <c r="K30" s="172"/>
      <c r="L30" s="79"/>
    </row>
    <row r="31" spans="1:12" x14ac:dyDescent="0.3">
      <c r="A31" s="56"/>
      <c r="B31" s="77"/>
      <c r="C31" s="63"/>
      <c r="D31" s="63"/>
      <c r="E31" s="63"/>
      <c r="F31" s="63"/>
      <c r="G31" s="63"/>
      <c r="H31" s="63"/>
      <c r="I31" s="63"/>
      <c r="J31" s="63"/>
      <c r="K31" s="172"/>
      <c r="L31" s="79"/>
    </row>
    <row r="32" spans="1:12" x14ac:dyDescent="0.3">
      <c r="A32" s="56"/>
      <c r="B32" s="77"/>
      <c r="C32" s="63"/>
      <c r="D32" s="63"/>
      <c r="E32" s="63"/>
      <c r="F32" s="63"/>
      <c r="G32" s="63"/>
      <c r="H32" s="63"/>
      <c r="I32" s="63"/>
      <c r="J32" s="63"/>
      <c r="K32" s="172"/>
      <c r="L32" s="79"/>
    </row>
    <row r="33" spans="1:12" x14ac:dyDescent="0.3">
      <c r="A33" s="72" t="s">
        <v>35</v>
      </c>
      <c r="B33" s="88"/>
      <c r="C33" s="47"/>
      <c r="D33" s="173"/>
      <c r="E33" s="173"/>
      <c r="F33" s="173"/>
      <c r="G33" s="173"/>
      <c r="H33" s="173"/>
      <c r="I33" s="173"/>
      <c r="J33" s="173"/>
      <c r="K33" s="174"/>
      <c r="L33" s="79"/>
    </row>
    <row r="34" spans="1:12" x14ac:dyDescent="0.3">
      <c r="A34" s="54" t="s">
        <v>36</v>
      </c>
      <c r="B34" s="88">
        <v>7.5</v>
      </c>
      <c r="C34" s="47" t="s">
        <v>45</v>
      </c>
      <c r="D34" s="63">
        <v>2</v>
      </c>
      <c r="E34" s="63">
        <v>2</v>
      </c>
      <c r="F34" s="63">
        <v>2</v>
      </c>
      <c r="G34" s="63">
        <v>2</v>
      </c>
      <c r="H34" s="63"/>
      <c r="I34" s="63">
        <v>2</v>
      </c>
      <c r="J34" s="63"/>
      <c r="K34" s="172"/>
      <c r="L34" s="79"/>
    </row>
    <row r="35" spans="1:12" x14ac:dyDescent="0.3">
      <c r="A35" s="54" t="s">
        <v>37</v>
      </c>
      <c r="B35" s="88">
        <v>10</v>
      </c>
      <c r="C35" s="47" t="s">
        <v>45</v>
      </c>
      <c r="D35" s="63"/>
      <c r="E35" s="63"/>
      <c r="F35" s="63">
        <v>1</v>
      </c>
      <c r="G35" s="63"/>
      <c r="H35" s="63"/>
      <c r="I35" s="63"/>
      <c r="J35" s="63"/>
      <c r="K35" s="172"/>
      <c r="L35" s="79"/>
    </row>
    <row r="36" spans="1:12" x14ac:dyDescent="0.3">
      <c r="A36" s="56"/>
      <c r="B36" s="77"/>
      <c r="C36" s="63"/>
      <c r="D36" s="63"/>
      <c r="E36" s="63"/>
      <c r="F36" s="63"/>
      <c r="G36" s="63"/>
      <c r="H36" s="63"/>
      <c r="I36" s="63"/>
      <c r="J36" s="63"/>
      <c r="K36" s="172"/>
      <c r="L36" s="79"/>
    </row>
    <row r="37" spans="1:12" x14ac:dyDescent="0.3">
      <c r="A37" s="56"/>
      <c r="B37" s="77"/>
      <c r="C37" s="63"/>
      <c r="D37" s="63"/>
      <c r="E37" s="63"/>
      <c r="F37" s="63"/>
      <c r="G37" s="63"/>
      <c r="H37" s="63"/>
      <c r="I37" s="63"/>
      <c r="J37" s="63"/>
      <c r="K37" s="172"/>
      <c r="L37" s="79"/>
    </row>
    <row r="38" spans="1:12" x14ac:dyDescent="0.3">
      <c r="A38" s="72" t="s">
        <v>38</v>
      </c>
      <c r="B38" s="88"/>
      <c r="C38" s="47"/>
      <c r="D38" s="173"/>
      <c r="E38" s="173"/>
      <c r="F38" s="173"/>
      <c r="G38" s="173"/>
      <c r="H38" s="173"/>
      <c r="I38" s="173"/>
      <c r="J38" s="173"/>
      <c r="K38" s="174"/>
      <c r="L38" s="79"/>
    </row>
    <row r="39" spans="1:12" x14ac:dyDescent="0.3">
      <c r="A39" s="54" t="s">
        <v>39</v>
      </c>
      <c r="B39" s="88">
        <v>6.15</v>
      </c>
      <c r="C39" s="47" t="s">
        <v>45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/>
      <c r="K39" s="172"/>
      <c r="L39" s="79"/>
    </row>
    <row r="40" spans="1:12" x14ac:dyDescent="0.3">
      <c r="A40" s="54" t="s">
        <v>40</v>
      </c>
      <c r="B40" s="88">
        <v>6.8</v>
      </c>
      <c r="C40" s="47" t="s">
        <v>45</v>
      </c>
      <c r="D40" s="63"/>
      <c r="E40" s="63"/>
      <c r="F40" s="63"/>
      <c r="G40" s="63"/>
      <c r="H40" s="63"/>
      <c r="I40" s="63"/>
      <c r="J40" s="63"/>
      <c r="K40" s="172"/>
      <c r="L40" s="79"/>
    </row>
    <row r="41" spans="1:12" x14ac:dyDescent="0.3">
      <c r="A41" s="54" t="s">
        <v>41</v>
      </c>
      <c r="B41" s="88">
        <v>13</v>
      </c>
      <c r="C41" s="47" t="s">
        <v>45</v>
      </c>
      <c r="D41" s="63">
        <v>1</v>
      </c>
      <c r="E41" s="63"/>
      <c r="F41" s="63">
        <v>1</v>
      </c>
      <c r="G41" s="63">
        <v>1</v>
      </c>
      <c r="H41" s="63"/>
      <c r="I41" s="63"/>
      <c r="J41" s="63"/>
      <c r="K41" s="172"/>
      <c r="L41" s="79"/>
    </row>
    <row r="42" spans="1:12" x14ac:dyDescent="0.3">
      <c r="A42" s="54" t="s">
        <v>42</v>
      </c>
      <c r="B42" s="88">
        <v>6</v>
      </c>
      <c r="C42" s="47" t="s">
        <v>46</v>
      </c>
      <c r="D42" s="63"/>
      <c r="E42" s="63"/>
      <c r="F42" s="63"/>
      <c r="G42" s="63"/>
      <c r="H42" s="63"/>
      <c r="I42" s="63"/>
      <c r="J42" s="63"/>
      <c r="K42" s="172"/>
      <c r="L42" s="79"/>
    </row>
    <row r="43" spans="1:12" x14ac:dyDescent="0.3">
      <c r="A43" s="54" t="s">
        <v>43</v>
      </c>
      <c r="B43" s="88">
        <v>14</v>
      </c>
      <c r="C43" s="47" t="s">
        <v>47</v>
      </c>
      <c r="D43" s="63"/>
      <c r="E43" s="63"/>
      <c r="F43" s="63"/>
      <c r="G43" s="63"/>
      <c r="H43" s="63"/>
      <c r="I43" s="63"/>
      <c r="J43" s="63"/>
      <c r="K43" s="172"/>
      <c r="L43" s="79"/>
    </row>
    <row r="44" spans="1:12" x14ac:dyDescent="0.3">
      <c r="A44" s="54" t="s">
        <v>44</v>
      </c>
      <c r="B44" s="88">
        <v>148</v>
      </c>
      <c r="C44" s="47" t="s">
        <v>48</v>
      </c>
      <c r="D44" s="63"/>
      <c r="E44" s="63"/>
      <c r="F44" s="63"/>
      <c r="G44" s="63"/>
      <c r="H44" s="63"/>
      <c r="I44" s="63"/>
      <c r="J44" s="63"/>
      <c r="K44" s="172"/>
      <c r="L44" s="79"/>
    </row>
    <row r="45" spans="1:12" x14ac:dyDescent="0.3">
      <c r="A45" s="56"/>
      <c r="B45" s="77"/>
      <c r="C45" s="63"/>
      <c r="D45" s="63"/>
      <c r="E45" s="63"/>
      <c r="F45" s="63"/>
      <c r="G45" s="63"/>
      <c r="H45" s="63"/>
      <c r="I45" s="63"/>
      <c r="J45" s="63"/>
      <c r="K45" s="172"/>
      <c r="L45" s="79"/>
    </row>
    <row r="46" spans="1:12" x14ac:dyDescent="0.3">
      <c r="A46" s="56"/>
      <c r="B46" s="77"/>
      <c r="C46" s="63"/>
      <c r="D46" s="63"/>
      <c r="E46" s="63"/>
      <c r="F46" s="63"/>
      <c r="G46" s="63"/>
      <c r="H46" s="63"/>
      <c r="I46" s="63"/>
      <c r="J46" s="63"/>
      <c r="K46" s="172"/>
      <c r="L46" s="79"/>
    </row>
    <row r="47" spans="1:12" x14ac:dyDescent="0.3">
      <c r="A47" s="56"/>
      <c r="B47" s="77"/>
      <c r="C47" s="63"/>
      <c r="D47" s="63"/>
      <c r="E47" s="63"/>
      <c r="F47" s="63"/>
      <c r="G47" s="63"/>
      <c r="H47" s="63"/>
      <c r="I47" s="63"/>
      <c r="J47" s="63"/>
      <c r="K47" s="172"/>
      <c r="L47" s="79"/>
    </row>
    <row r="48" spans="1:12" x14ac:dyDescent="0.3">
      <c r="A48" s="72" t="s">
        <v>58</v>
      </c>
      <c r="B48" s="88"/>
      <c r="C48" s="47"/>
      <c r="D48" s="173"/>
      <c r="E48" s="173"/>
      <c r="F48" s="173"/>
      <c r="G48" s="173"/>
      <c r="H48" s="173"/>
      <c r="I48" s="173"/>
      <c r="J48" s="173"/>
      <c r="K48" s="174"/>
      <c r="L48" s="79"/>
    </row>
    <row r="49" spans="1:12" x14ac:dyDescent="0.3">
      <c r="A49" s="54" t="s">
        <v>49</v>
      </c>
      <c r="B49" s="88">
        <v>37</v>
      </c>
      <c r="C49" s="47" t="s">
        <v>45</v>
      </c>
      <c r="D49" s="63">
        <v>1</v>
      </c>
      <c r="E49" s="63"/>
      <c r="F49" s="63">
        <v>1</v>
      </c>
      <c r="G49" s="63">
        <v>1</v>
      </c>
      <c r="H49" s="63"/>
      <c r="I49" s="63"/>
      <c r="J49" s="63"/>
      <c r="K49" s="172"/>
      <c r="L49" s="79"/>
    </row>
    <row r="50" spans="1:12" x14ac:dyDescent="0.3">
      <c r="A50" s="54" t="s">
        <v>50</v>
      </c>
      <c r="B50" s="88">
        <v>36</v>
      </c>
      <c r="C50" s="47" t="s">
        <v>45</v>
      </c>
      <c r="D50" s="63"/>
      <c r="E50" s="63">
        <v>1</v>
      </c>
      <c r="F50" s="63"/>
      <c r="G50" s="63"/>
      <c r="H50" s="63"/>
      <c r="I50" s="63">
        <v>1</v>
      </c>
      <c r="J50" s="63"/>
      <c r="K50" s="172"/>
      <c r="L50" s="79"/>
    </row>
    <row r="51" spans="1:12" x14ac:dyDescent="0.3">
      <c r="A51" s="54" t="s">
        <v>51</v>
      </c>
      <c r="B51" s="88">
        <v>31</v>
      </c>
      <c r="C51" s="47" t="s">
        <v>45</v>
      </c>
      <c r="D51" s="63"/>
      <c r="E51" s="63"/>
      <c r="F51" s="63"/>
      <c r="G51" s="63"/>
      <c r="H51" s="63">
        <v>1</v>
      </c>
      <c r="I51" s="63"/>
      <c r="J51" s="63"/>
      <c r="K51" s="172"/>
      <c r="L51" s="79"/>
    </row>
    <row r="52" spans="1:12" x14ac:dyDescent="0.3">
      <c r="A52" s="54" t="s">
        <v>53</v>
      </c>
      <c r="B52" s="88">
        <v>6</v>
      </c>
      <c r="C52" s="47" t="s">
        <v>45</v>
      </c>
      <c r="D52" s="63">
        <v>1</v>
      </c>
      <c r="E52" s="63">
        <v>1</v>
      </c>
      <c r="F52" s="63">
        <v>1</v>
      </c>
      <c r="G52" s="63">
        <v>1</v>
      </c>
      <c r="H52" s="63">
        <v>1</v>
      </c>
      <c r="I52" s="63">
        <v>1</v>
      </c>
      <c r="J52" s="63"/>
      <c r="K52" s="172"/>
      <c r="L52" s="79"/>
    </row>
    <row r="53" spans="1:12" x14ac:dyDescent="0.3">
      <c r="A53" s="56"/>
      <c r="B53" s="77"/>
      <c r="C53" s="63"/>
      <c r="D53" s="63"/>
      <c r="E53" s="63"/>
      <c r="F53" s="63"/>
      <c r="G53" s="63"/>
      <c r="H53" s="63"/>
      <c r="I53" s="63"/>
      <c r="J53" s="63"/>
      <c r="K53" s="172"/>
      <c r="L53" s="79"/>
    </row>
    <row r="54" spans="1:12" x14ac:dyDescent="0.3">
      <c r="A54" s="56"/>
      <c r="B54" s="77"/>
      <c r="C54" s="63"/>
      <c r="D54" s="63"/>
      <c r="E54" s="63"/>
      <c r="F54" s="63"/>
      <c r="G54" s="63"/>
      <c r="H54" s="63"/>
      <c r="I54" s="63"/>
      <c r="J54" s="63"/>
      <c r="K54" s="172"/>
      <c r="L54" s="79"/>
    </row>
    <row r="55" spans="1:12" x14ac:dyDescent="0.3">
      <c r="A55" s="54" t="s">
        <v>65</v>
      </c>
      <c r="C55" s="47" t="s">
        <v>66</v>
      </c>
      <c r="D55" s="159">
        <f>SUM('Crop Budgets'!E7:E10)</f>
        <v>220</v>
      </c>
      <c r="E55" s="159">
        <f>SUM('Crop Budgets'!H7:H10)</f>
        <v>60</v>
      </c>
      <c r="F55" s="159">
        <f>SUM('Crop Budgets'!K7:K10)</f>
        <v>201.5</v>
      </c>
      <c r="G55" s="159">
        <f>SUM('Crop Budgets'!N7:N10)</f>
        <v>231</v>
      </c>
      <c r="H55" s="159">
        <f>SUM('Crop Budgets'!Q7:Q10)</f>
        <v>95</v>
      </c>
      <c r="I55" s="159">
        <f>SUM('Crop Budgets'!T7:T10)</f>
        <v>64.2</v>
      </c>
      <c r="J55" s="159">
        <f>SUM('Crop Budgets'!W7:W10)</f>
        <v>0</v>
      </c>
      <c r="K55" s="160">
        <f>SUM('Crop Budgets'!Z7:Z10)</f>
        <v>0</v>
      </c>
      <c r="L55" s="79"/>
    </row>
    <row r="56" spans="1:12" x14ac:dyDescent="0.3">
      <c r="A56" s="54" t="s">
        <v>52</v>
      </c>
      <c r="B56" s="88">
        <v>0.15</v>
      </c>
      <c r="C56" s="47" t="s">
        <v>59</v>
      </c>
      <c r="D56" s="63">
        <v>1</v>
      </c>
      <c r="E56" s="63"/>
      <c r="F56" s="63">
        <v>1</v>
      </c>
      <c r="G56" s="63">
        <v>1</v>
      </c>
      <c r="H56" s="63"/>
      <c r="I56" s="63"/>
      <c r="J56" s="63"/>
      <c r="K56" s="172"/>
      <c r="L56" s="79"/>
    </row>
    <row r="57" spans="1:12" x14ac:dyDescent="0.3">
      <c r="A57" s="54" t="s">
        <v>54</v>
      </c>
      <c r="B57" s="88">
        <v>6.5000000000000002E-2</v>
      </c>
      <c r="C57" s="47" t="s">
        <v>59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/>
      <c r="K57" s="172"/>
      <c r="L57" s="79"/>
    </row>
    <row r="58" spans="1:12" x14ac:dyDescent="0.3">
      <c r="A58" s="54" t="s">
        <v>55</v>
      </c>
      <c r="B58" s="88">
        <v>0.1</v>
      </c>
      <c r="C58" s="47" t="s">
        <v>59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/>
      <c r="K58" s="172"/>
      <c r="L58" s="79"/>
    </row>
    <row r="59" spans="1:12" x14ac:dyDescent="0.3">
      <c r="A59" s="56"/>
      <c r="B59" s="77"/>
      <c r="C59" s="63"/>
      <c r="D59" s="63"/>
      <c r="E59" s="63"/>
      <c r="F59" s="63"/>
      <c r="G59" s="63"/>
      <c r="H59" s="63"/>
      <c r="I59" s="63"/>
      <c r="J59" s="63"/>
      <c r="K59" s="172"/>
      <c r="L59" s="79"/>
    </row>
    <row r="60" spans="1:12" x14ac:dyDescent="0.3">
      <c r="A60" s="56"/>
      <c r="B60" s="77"/>
      <c r="C60" s="63"/>
      <c r="D60" s="63"/>
      <c r="E60" s="63"/>
      <c r="F60" s="63"/>
      <c r="G60" s="63"/>
      <c r="H60" s="63"/>
      <c r="I60" s="63"/>
      <c r="J60" s="63"/>
      <c r="K60" s="172"/>
      <c r="L60" s="79"/>
    </row>
    <row r="61" spans="1:12" x14ac:dyDescent="0.3">
      <c r="A61" s="72" t="s">
        <v>84</v>
      </c>
      <c r="B61" s="88"/>
      <c r="C61" s="47"/>
      <c r="D61" s="173"/>
      <c r="E61" s="173"/>
      <c r="F61" s="173"/>
      <c r="G61" s="173"/>
      <c r="H61" s="173"/>
      <c r="I61" s="173"/>
      <c r="J61" s="173"/>
      <c r="K61" s="174"/>
      <c r="L61" s="79"/>
    </row>
    <row r="62" spans="1:12" x14ac:dyDescent="0.3">
      <c r="A62" s="54" t="s">
        <v>206</v>
      </c>
      <c r="B62" s="88">
        <v>12</v>
      </c>
      <c r="C62" s="47" t="s">
        <v>45</v>
      </c>
      <c r="D62" s="63"/>
      <c r="E62" s="63"/>
      <c r="F62" s="63"/>
      <c r="G62" s="63"/>
      <c r="H62" s="63">
        <v>1</v>
      </c>
      <c r="I62" s="63"/>
      <c r="J62" s="63"/>
      <c r="K62" s="172"/>
      <c r="L62" s="79"/>
    </row>
    <row r="63" spans="1:12" x14ac:dyDescent="0.3">
      <c r="A63" s="54" t="s">
        <v>64</v>
      </c>
      <c r="B63" s="88">
        <v>14</v>
      </c>
      <c r="C63" s="47" t="s">
        <v>45</v>
      </c>
      <c r="D63" s="63"/>
      <c r="E63" s="63"/>
      <c r="F63" s="63"/>
      <c r="G63" s="63"/>
      <c r="H63" s="63"/>
      <c r="I63" s="63"/>
      <c r="J63" s="63"/>
      <c r="K63" s="172"/>
      <c r="L63" s="79"/>
    </row>
    <row r="64" spans="1:12" x14ac:dyDescent="0.3">
      <c r="A64" s="54" t="s">
        <v>57</v>
      </c>
      <c r="B64" s="88">
        <v>8</v>
      </c>
      <c r="C64" s="47" t="s">
        <v>45</v>
      </c>
      <c r="D64" s="63"/>
      <c r="E64" s="63"/>
      <c r="F64" s="63"/>
      <c r="G64" s="63"/>
      <c r="H64" s="63">
        <v>1</v>
      </c>
      <c r="I64" s="63"/>
      <c r="J64" s="63"/>
      <c r="K64" s="172"/>
      <c r="L64" s="79"/>
    </row>
    <row r="65" spans="1:15" x14ac:dyDescent="0.3">
      <c r="A65" s="54" t="s">
        <v>82</v>
      </c>
      <c r="B65" s="88"/>
      <c r="C65" s="47" t="s">
        <v>83</v>
      </c>
      <c r="D65" s="173">
        <f>SUM('Crop Budgets'!E11:E12)</f>
        <v>0</v>
      </c>
      <c r="E65" s="173">
        <f>SUM('Crop Budgets'!H11:H12)</f>
        <v>0</v>
      </c>
      <c r="F65" s="173">
        <f>SUM('Crop Budgets'!K11:K12)</f>
        <v>0</v>
      </c>
      <c r="G65" s="173">
        <f>SUM('Crop Budgets'!N11:N12)</f>
        <v>0</v>
      </c>
      <c r="H65" s="173">
        <f>SUM('Crop Budgets'!Q11:Q12)</f>
        <v>1.8</v>
      </c>
      <c r="I65" s="173">
        <f>SUM('Crop Budgets'!T11:T12)</f>
        <v>0</v>
      </c>
      <c r="J65" s="173">
        <f>SUM('Crop Budgets'!W11:W12)</f>
        <v>0</v>
      </c>
      <c r="K65" s="174">
        <f>SUM('Crop Budgets'!Z11:Z12)</f>
        <v>0</v>
      </c>
      <c r="L65" s="79"/>
    </row>
    <row r="66" spans="1:15" x14ac:dyDescent="0.3">
      <c r="A66" s="54" t="s">
        <v>85</v>
      </c>
      <c r="B66" s="88">
        <v>0.75</v>
      </c>
      <c r="C66" s="47" t="s">
        <v>60</v>
      </c>
      <c r="D66" s="63"/>
      <c r="E66" s="63"/>
      <c r="F66" s="63"/>
      <c r="G66" s="63"/>
      <c r="H66" s="63"/>
      <c r="I66" s="63"/>
      <c r="J66" s="63"/>
      <c r="K66" s="172"/>
      <c r="L66" s="79"/>
    </row>
    <row r="67" spans="1:15" x14ac:dyDescent="0.3">
      <c r="A67" s="54" t="s">
        <v>86</v>
      </c>
      <c r="B67" s="88">
        <v>13</v>
      </c>
      <c r="C67" s="47" t="s">
        <v>60</v>
      </c>
      <c r="D67" s="63"/>
      <c r="E67" s="63"/>
      <c r="F67" s="63"/>
      <c r="G67" s="63"/>
      <c r="H67" s="63">
        <v>3</v>
      </c>
      <c r="I67" s="63"/>
      <c r="J67" s="63"/>
      <c r="K67" s="172"/>
      <c r="L67" s="79"/>
      <c r="O67" s="79">
        <f>H67*B67</f>
        <v>39</v>
      </c>
    </row>
    <row r="68" spans="1:15" x14ac:dyDescent="0.3">
      <c r="A68" s="54" t="s">
        <v>56</v>
      </c>
      <c r="B68" s="88">
        <v>3</v>
      </c>
      <c r="C68" s="47" t="s">
        <v>60</v>
      </c>
      <c r="D68" s="63"/>
      <c r="E68" s="63"/>
      <c r="F68" s="63"/>
      <c r="G68" s="63"/>
      <c r="H68" s="63">
        <v>3</v>
      </c>
      <c r="I68" s="63"/>
      <c r="J68" s="63"/>
      <c r="K68" s="172"/>
      <c r="L68" s="79"/>
      <c r="O68" s="30">
        <v>9</v>
      </c>
    </row>
    <row r="69" spans="1:15" x14ac:dyDescent="0.3">
      <c r="A69" s="56"/>
      <c r="B69" s="62"/>
      <c r="C69" s="63"/>
      <c r="D69" s="173"/>
      <c r="E69" s="173"/>
      <c r="F69" s="173"/>
      <c r="G69" s="38"/>
      <c r="H69" s="38"/>
      <c r="I69" s="38"/>
      <c r="J69" s="38"/>
      <c r="K69" s="39"/>
      <c r="O69" s="79">
        <f>SUM(O67:O68)</f>
        <v>48</v>
      </c>
    </row>
    <row r="70" spans="1:15" x14ac:dyDescent="0.3">
      <c r="A70" s="56"/>
      <c r="B70" s="62"/>
      <c r="C70" s="63"/>
      <c r="D70" s="173"/>
      <c r="E70" s="173"/>
      <c r="F70" s="173"/>
      <c r="G70" s="38"/>
      <c r="H70" s="38"/>
      <c r="I70" s="38"/>
      <c r="J70" s="38"/>
      <c r="K70" s="39"/>
    </row>
    <row r="71" spans="1:15" x14ac:dyDescent="0.3">
      <c r="A71" s="56"/>
      <c r="B71" s="62"/>
      <c r="C71" s="63"/>
      <c r="D71" s="173"/>
      <c r="E71" s="173"/>
      <c r="F71" s="173"/>
      <c r="G71" s="38"/>
      <c r="H71" s="38"/>
      <c r="I71" s="38"/>
      <c r="J71" s="38"/>
      <c r="K71" s="39"/>
    </row>
    <row r="72" spans="1:15" x14ac:dyDescent="0.3">
      <c r="A72" s="56"/>
      <c r="B72" s="62"/>
      <c r="C72" s="63"/>
      <c r="D72" s="173"/>
      <c r="E72" s="173"/>
      <c r="F72" s="173"/>
      <c r="G72" s="38"/>
      <c r="H72" s="38"/>
      <c r="I72" s="38"/>
      <c r="J72" s="38"/>
      <c r="K72" s="39"/>
    </row>
    <row r="73" spans="1:15" ht="15" thickBot="1" x14ac:dyDescent="0.35">
      <c r="A73" s="152" t="s">
        <v>102</v>
      </c>
      <c r="B73" s="153"/>
      <c r="C73" s="154"/>
      <c r="D73" s="155">
        <f>SUMPRODUCT($B7:$B54,D7:D54)+SUMPRODUCT($B56:$B58,D56:D58)*D55+SUMPRODUCT($B62:$B64,D62:D64)+SUMPRODUCT($B66:$B68,D66:D68)*D65</f>
        <v>201.45</v>
      </c>
      <c r="E73" s="155">
        <f t="shared" ref="E73:K73" si="0">SUMPRODUCT($B7:$B54,E7:E54)+SUMPRODUCT($B56:$B58,E56:E58)*E55+SUMPRODUCT($B62:$B64,E62:E64)+SUMPRODUCT($B66:$B68,E66:E68)*E65</f>
        <v>151.05000000000001</v>
      </c>
      <c r="F73" s="155">
        <f t="shared" si="0"/>
        <v>223.6225</v>
      </c>
      <c r="G73" s="155">
        <f t="shared" si="0"/>
        <v>204.91500000000002</v>
      </c>
      <c r="H73" s="155">
        <f t="shared" si="0"/>
        <v>211.22500000000002</v>
      </c>
      <c r="I73" s="155">
        <f t="shared" si="0"/>
        <v>151.74299999999999</v>
      </c>
      <c r="J73" s="155">
        <f t="shared" si="0"/>
        <v>0</v>
      </c>
      <c r="K73" s="156">
        <f t="shared" si="0"/>
        <v>0</v>
      </c>
      <c r="L73" s="79"/>
    </row>
    <row r="74" spans="1:15" x14ac:dyDescent="0.3">
      <c r="A74" s="13"/>
      <c r="B74" s="13"/>
      <c r="C74" s="157"/>
      <c r="D74" s="13"/>
      <c r="E74" s="13"/>
      <c r="F74" s="13"/>
      <c r="G74" s="13"/>
      <c r="H74" s="13"/>
      <c r="I74" s="13"/>
      <c r="J74" s="13"/>
      <c r="K74" s="13"/>
    </row>
    <row r="75" spans="1:15" x14ac:dyDescent="0.3">
      <c r="A75" s="233" t="s">
        <v>168</v>
      </c>
      <c r="B75" s="233"/>
      <c r="C75" s="233"/>
      <c r="D75" s="233"/>
      <c r="E75" s="233"/>
      <c r="F75" s="233"/>
      <c r="G75" s="233"/>
      <c r="H75" s="13"/>
      <c r="I75" s="158" t="s">
        <v>169</v>
      </c>
      <c r="J75" s="158"/>
      <c r="K75" s="13"/>
      <c r="O75" s="175"/>
    </row>
    <row r="76" spans="1:15" x14ac:dyDescent="0.3">
      <c r="A76" s="233" t="s">
        <v>170</v>
      </c>
      <c r="B76" s="233"/>
      <c r="C76" s="233"/>
      <c r="D76" s="233"/>
      <c r="E76" s="157"/>
      <c r="F76" s="13"/>
      <c r="G76" s="13"/>
      <c r="H76" s="13"/>
      <c r="I76" s="158" t="s">
        <v>171</v>
      </c>
      <c r="J76" s="158"/>
      <c r="K76" s="158"/>
    </row>
    <row r="77" spans="1:15" x14ac:dyDescent="0.3">
      <c r="C77" s="47"/>
    </row>
    <row r="78" spans="1:15" x14ac:dyDescent="0.3">
      <c r="C78" s="47"/>
    </row>
    <row r="79" spans="1:15" x14ac:dyDescent="0.3">
      <c r="C79" s="47"/>
    </row>
    <row r="80" spans="1:15" x14ac:dyDescent="0.3">
      <c r="C80" s="47"/>
    </row>
    <row r="81" spans="3:3" x14ac:dyDescent="0.3">
      <c r="C81" s="47"/>
    </row>
    <row r="82" spans="3:3" x14ac:dyDescent="0.3">
      <c r="C82" s="47"/>
    </row>
    <row r="83" spans="3:3" x14ac:dyDescent="0.3">
      <c r="C83" s="47"/>
    </row>
  </sheetData>
  <sheetProtection selectLockedCells="1"/>
  <mergeCells count="4">
    <mergeCell ref="D6:K6"/>
    <mergeCell ref="A1:F1"/>
    <mergeCell ref="A75:G75"/>
    <mergeCell ref="A76:D76"/>
  </mergeCells>
  <hyperlinks>
    <hyperlink ref="I76" r:id="rId1" xr:uid="{9DC3ABFD-8AB9-40BE-9113-A2DB3986AAE0}"/>
    <hyperlink ref="I75" r:id="rId2" xr:uid="{3E2687E8-C837-41BD-B6AA-CAF10C382533}"/>
  </hyperlinks>
  <pageMargins left="0.7" right="0.7" top="0.75" bottom="0.75" header="0.3" footer="0.3"/>
  <pageSetup scale="5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Rotation Summary</vt:lpstr>
      <vt:lpstr>Crop Budgets</vt:lpstr>
      <vt:lpstr>Machinery Operations</vt:lpstr>
      <vt:lpstr>'Crop Budgets'!Print_Area</vt:lpstr>
      <vt:lpstr>'Machinery Operations'!Print_Area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Crop Rotation Analyzer PFI</dc:title>
  <dc:creator>Rebecca Clay</dc:creator>
  <cp:lastModifiedBy>Rebecca Clay</cp:lastModifiedBy>
  <cp:lastPrinted>2022-07-30T15:57:47Z</cp:lastPrinted>
  <dcterms:created xsi:type="dcterms:W3CDTF">2022-05-31T13:31:26Z</dcterms:created>
  <dcterms:modified xsi:type="dcterms:W3CDTF">2024-09-06T02:42:55Z</dcterms:modified>
</cp:coreProperties>
</file>